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zoeco\Documents\Journal Submissions\Taylor and Francis\Repository\"/>
    </mc:Choice>
  </mc:AlternateContent>
  <xr:revisionPtr revIDLastSave="0" documentId="13_ncr:1_{6AEBA723-0302-40F1-A81B-6C802578C0F7}" xr6:coauthVersionLast="47" xr6:coauthVersionMax="47" xr10:uidLastSave="{00000000-0000-0000-0000-000000000000}"/>
  <bookViews>
    <workbookView xWindow="-96" yWindow="0" windowWidth="11712" windowHeight="12336" activeTab="1" xr2:uid="{5E4A1A0B-0DC2-4451-8259-9992B49363D7}"/>
  </bookViews>
  <sheets>
    <sheet name="Raw Data" sheetId="1" r:id="rId1"/>
    <sheet name="Age Concerns" sheetId="3" r:id="rId2"/>
    <sheet name="Age Data" sheetId="2" r:id="rId3"/>
    <sheet name="Gender Concerns" sheetId="6" r:id="rId4"/>
    <sheet name="Gender data" sheetId="5" r:id="rId5"/>
    <sheet name="Education Concerns" sheetId="10" r:id="rId6"/>
    <sheet name="Education data" sheetId="9" r:id="rId7"/>
    <sheet name="Politics Concerns" sheetId="12" r:id="rId8"/>
    <sheet name="Politics Data" sheetId="11" r:id="rId9"/>
  </sheets>
  <definedNames>
    <definedName name="_xlnm._FilterDatabase" localSheetId="0" hidden="1">'Raw Data'!$D$1:$D$218</definedName>
  </definedNames>
  <calcPr calcId="191029"/>
  <pivotCaches>
    <pivotCache cacheId="9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11" l="1"/>
  <c r="N15" i="11"/>
  <c r="N14" i="11"/>
  <c r="J6" i="2"/>
  <c r="I6" i="2"/>
  <c r="H6" i="2"/>
  <c r="G6" i="2"/>
  <c r="F6" i="2"/>
  <c r="E6" i="2"/>
  <c r="Q17" i="2"/>
  <c r="N17" i="2"/>
  <c r="R16" i="2"/>
  <c r="Q16" i="2"/>
  <c r="R15" i="2"/>
  <c r="Q15" i="2"/>
  <c r="P15" i="2"/>
  <c r="O15" i="2"/>
  <c r="N15" i="2"/>
  <c r="M15" i="2"/>
  <c r="R14" i="2"/>
  <c r="Q14" i="2"/>
  <c r="P14" i="2"/>
  <c r="O14" i="2"/>
  <c r="N14" i="2"/>
  <c r="M14" i="2"/>
  <c r="R13" i="2"/>
  <c r="Q13" i="2"/>
  <c r="P13" i="2"/>
  <c r="O13" i="2"/>
  <c r="N13" i="2"/>
  <c r="M13" i="2"/>
  <c r="R12" i="2"/>
  <c r="Q12" i="2"/>
  <c r="P12" i="2"/>
  <c r="O12" i="2"/>
  <c r="N12" i="2"/>
  <c r="M12" i="2"/>
  <c r="Q28" i="2"/>
  <c r="P28" i="2"/>
  <c r="O28" i="2"/>
  <c r="N28" i="2"/>
  <c r="M28" i="2"/>
  <c r="R27" i="2"/>
  <c r="Q27" i="2"/>
  <c r="P27" i="2"/>
  <c r="O27" i="2"/>
  <c r="N27" i="2"/>
  <c r="M27" i="2"/>
  <c r="R26" i="2"/>
  <c r="Q26" i="2"/>
  <c r="P26" i="2"/>
  <c r="O26" i="2"/>
  <c r="N26" i="2"/>
  <c r="M26" i="2"/>
  <c r="R25" i="2"/>
  <c r="Q25" i="2"/>
  <c r="P25" i="2"/>
  <c r="O25" i="2"/>
  <c r="N25" i="2"/>
  <c r="M25" i="2"/>
  <c r="Q24" i="2"/>
  <c r="P24" i="2"/>
  <c r="O24" i="2"/>
  <c r="N24" i="2"/>
  <c r="M24" i="2"/>
  <c r="Q23" i="2"/>
  <c r="P23" i="2"/>
  <c r="O23" i="2"/>
  <c r="N23" i="2"/>
  <c r="M23" i="2"/>
  <c r="L5" i="12"/>
  <c r="L4" i="12"/>
  <c r="J7" i="12"/>
  <c r="I7" i="12"/>
  <c r="L6" i="12"/>
  <c r="K5" i="12"/>
  <c r="J5" i="12"/>
  <c r="I5" i="12"/>
  <c r="K4" i="12"/>
  <c r="J4" i="12"/>
  <c r="I4" i="12"/>
  <c r="L3" i="12"/>
  <c r="K3" i="12"/>
  <c r="J3" i="12"/>
  <c r="I3" i="12"/>
  <c r="L2" i="12"/>
  <c r="K2" i="12"/>
  <c r="J2" i="12"/>
  <c r="I2" i="12"/>
  <c r="E7" i="12"/>
  <c r="D7" i="12"/>
  <c r="C7" i="12"/>
  <c r="B7" i="12"/>
  <c r="E6" i="12"/>
  <c r="D6" i="12"/>
  <c r="C6" i="12"/>
  <c r="B6" i="12"/>
  <c r="E5" i="12"/>
  <c r="D5" i="12"/>
  <c r="C5" i="12"/>
  <c r="B5" i="12"/>
  <c r="E4" i="12"/>
  <c r="D4" i="12"/>
  <c r="C4" i="12"/>
  <c r="B4" i="12"/>
  <c r="E3" i="12"/>
  <c r="D3" i="12"/>
  <c r="C3" i="12"/>
  <c r="B3" i="12"/>
  <c r="E2" i="12"/>
  <c r="D2" i="12"/>
  <c r="C2" i="12"/>
  <c r="B2" i="12"/>
  <c r="N16" i="11"/>
  <c r="N13" i="11"/>
  <c r="N12" i="11"/>
  <c r="M15" i="11"/>
  <c r="M14" i="11"/>
  <c r="M13" i="11"/>
  <c r="M12" i="11"/>
  <c r="L17" i="11"/>
  <c r="L15" i="11"/>
  <c r="L14" i="11"/>
  <c r="L13" i="11"/>
  <c r="L12" i="11"/>
  <c r="K17" i="11"/>
  <c r="K15" i="11"/>
  <c r="K14" i="11"/>
  <c r="K13" i="11"/>
  <c r="K12" i="11"/>
  <c r="N27" i="11"/>
  <c r="N26" i="11"/>
  <c r="N25" i="11"/>
  <c r="N24" i="11"/>
  <c r="N23" i="11"/>
  <c r="N22" i="11"/>
  <c r="M27" i="11"/>
  <c r="M26" i="11"/>
  <c r="M25" i="11"/>
  <c r="M24" i="11"/>
  <c r="M23" i="11"/>
  <c r="M22" i="11"/>
  <c r="L27" i="11"/>
  <c r="L26" i="11"/>
  <c r="L25" i="11"/>
  <c r="L24" i="11"/>
  <c r="L23" i="11"/>
  <c r="L22" i="11"/>
  <c r="K27" i="11"/>
  <c r="K26" i="11"/>
  <c r="K25" i="11"/>
  <c r="K24" i="11"/>
  <c r="K23" i="11"/>
  <c r="K22" i="11"/>
  <c r="L7" i="10"/>
  <c r="K7" i="10"/>
  <c r="J7" i="10"/>
  <c r="L5" i="10"/>
  <c r="K5" i="10"/>
  <c r="J5" i="10"/>
  <c r="I5" i="10"/>
  <c r="L4" i="10"/>
  <c r="K4" i="10"/>
  <c r="J4" i="10"/>
  <c r="I4" i="10"/>
  <c r="M3" i="10"/>
  <c r="L3" i="10"/>
  <c r="K3" i="10"/>
  <c r="J3" i="10"/>
  <c r="I3" i="10"/>
  <c r="L2" i="10"/>
  <c r="K2" i="10"/>
  <c r="J2" i="10"/>
  <c r="I2" i="10"/>
  <c r="E7" i="10"/>
  <c r="D7" i="10"/>
  <c r="C7" i="10"/>
  <c r="F6" i="10"/>
  <c r="E6" i="10"/>
  <c r="D6" i="10"/>
  <c r="C6" i="10"/>
  <c r="B6" i="10"/>
  <c r="F5" i="10"/>
  <c r="E5" i="10"/>
  <c r="D5" i="10"/>
  <c r="C5" i="10"/>
  <c r="B5" i="10"/>
  <c r="F4" i="10"/>
  <c r="E4" i="10"/>
  <c r="D4" i="10"/>
  <c r="C4" i="10"/>
  <c r="B4" i="10"/>
  <c r="F3" i="10"/>
  <c r="E3" i="10"/>
  <c r="D3" i="10"/>
  <c r="C3" i="10"/>
  <c r="B3" i="10"/>
  <c r="F2" i="10"/>
  <c r="E2" i="10"/>
  <c r="D2" i="10"/>
  <c r="C2" i="10"/>
  <c r="B2" i="10"/>
  <c r="P12" i="9"/>
  <c r="O16" i="9"/>
  <c r="O14" i="9"/>
  <c r="O13" i="9"/>
  <c r="O12" i="9"/>
  <c r="O11" i="9"/>
  <c r="N16" i="9"/>
  <c r="N14" i="9"/>
  <c r="N13" i="9"/>
  <c r="N12" i="9"/>
  <c r="N11" i="9"/>
  <c r="M16" i="9"/>
  <c r="M14" i="9"/>
  <c r="M13" i="9"/>
  <c r="M12" i="9"/>
  <c r="M11" i="9"/>
  <c r="L14" i="9"/>
  <c r="L13" i="9"/>
  <c r="L12" i="9"/>
  <c r="L11" i="9"/>
  <c r="P25" i="9"/>
  <c r="P24" i="9"/>
  <c r="P23" i="9"/>
  <c r="P22" i="9"/>
  <c r="P21" i="9"/>
  <c r="O26" i="9"/>
  <c r="O25" i="9"/>
  <c r="O24" i="9"/>
  <c r="O23" i="9"/>
  <c r="O22" i="9"/>
  <c r="O21" i="9"/>
  <c r="N26" i="9"/>
  <c r="N25" i="9"/>
  <c r="N24" i="9"/>
  <c r="N23" i="9"/>
  <c r="N22" i="9"/>
  <c r="N21" i="9"/>
  <c r="M26" i="9"/>
  <c r="M25" i="9"/>
  <c r="M24" i="9"/>
  <c r="M23" i="9"/>
  <c r="M22" i="9"/>
  <c r="M21" i="9"/>
  <c r="L25" i="9"/>
  <c r="L24" i="9"/>
  <c r="L23" i="9"/>
  <c r="L22" i="9"/>
  <c r="L21" i="9"/>
  <c r="H6" i="9"/>
  <c r="G6" i="9"/>
  <c r="F6" i="9"/>
  <c r="J7" i="6"/>
  <c r="I7" i="6"/>
  <c r="J5" i="6"/>
  <c r="I5" i="6"/>
  <c r="J4" i="6"/>
  <c r="I4" i="6"/>
  <c r="J3" i="6"/>
  <c r="I3" i="6"/>
  <c r="J2" i="6"/>
  <c r="I2" i="6"/>
  <c r="C7" i="6"/>
  <c r="B7" i="6"/>
  <c r="D6" i="6"/>
  <c r="C6" i="6"/>
  <c r="B6" i="6"/>
  <c r="D5" i="6"/>
  <c r="C5" i="6"/>
  <c r="B5" i="6"/>
  <c r="C4" i="6"/>
  <c r="B4" i="6"/>
  <c r="E3" i="6"/>
  <c r="D3" i="6"/>
  <c r="C3" i="6"/>
  <c r="B3" i="6"/>
  <c r="D2" i="6"/>
  <c r="C2" i="6"/>
  <c r="B2" i="6"/>
  <c r="M16" i="5"/>
  <c r="M14" i="5"/>
  <c r="M13" i="5"/>
  <c r="M12" i="5"/>
  <c r="M11" i="5"/>
  <c r="L16" i="5"/>
  <c r="L14" i="5"/>
  <c r="L13" i="5"/>
  <c r="L12" i="5"/>
  <c r="L11" i="5"/>
  <c r="O22" i="5"/>
  <c r="N24" i="5"/>
  <c r="N25" i="5"/>
  <c r="N22" i="5"/>
  <c r="N21" i="5"/>
  <c r="M26" i="5"/>
  <c r="M25" i="5"/>
  <c r="M24" i="5"/>
  <c r="M23" i="5"/>
  <c r="M22" i="5"/>
  <c r="M21" i="5"/>
  <c r="L26" i="5"/>
  <c r="L25" i="5"/>
  <c r="L24" i="5"/>
  <c r="L23" i="5"/>
  <c r="L22" i="5"/>
  <c r="L21" i="5"/>
  <c r="G7" i="5"/>
  <c r="F7" i="5"/>
  <c r="N7" i="3"/>
  <c r="K7" i="3"/>
  <c r="F7" i="3"/>
  <c r="E7" i="3"/>
  <c r="D7" i="3"/>
  <c r="C7" i="3"/>
  <c r="B7" i="3"/>
  <c r="O6" i="3"/>
  <c r="N6" i="3"/>
  <c r="G6" i="3"/>
  <c r="F6" i="3"/>
  <c r="E6" i="3"/>
  <c r="D6" i="3"/>
  <c r="C6" i="3"/>
  <c r="B6" i="3"/>
  <c r="O5" i="3"/>
  <c r="N5" i="3"/>
  <c r="M5" i="3"/>
  <c r="L5" i="3"/>
  <c r="K5" i="3"/>
  <c r="J5" i="3"/>
  <c r="G5" i="3"/>
  <c r="F5" i="3"/>
  <c r="E5" i="3"/>
  <c r="D5" i="3"/>
  <c r="C5" i="3"/>
  <c r="B5" i="3"/>
  <c r="O4" i="3"/>
  <c r="N4" i="3"/>
  <c r="M4" i="3"/>
  <c r="L4" i="3"/>
  <c r="K4" i="3"/>
  <c r="J4" i="3"/>
  <c r="G4" i="3"/>
  <c r="F4" i="3"/>
  <c r="E4" i="3"/>
  <c r="D4" i="3"/>
  <c r="C4" i="3"/>
  <c r="B4" i="3"/>
  <c r="O3" i="3"/>
  <c r="N3" i="3"/>
  <c r="M3" i="3"/>
  <c r="L3" i="3"/>
  <c r="K3" i="3"/>
  <c r="J3" i="3"/>
  <c r="F3" i="3"/>
  <c r="E3" i="3"/>
  <c r="D3" i="3"/>
  <c r="C3" i="3"/>
  <c r="B3" i="3"/>
  <c r="O2" i="3"/>
  <c r="N2" i="3"/>
  <c r="M2" i="3"/>
  <c r="L2" i="3"/>
  <c r="K2" i="3"/>
  <c r="J2" i="3"/>
  <c r="F2" i="3"/>
  <c r="E2" i="3"/>
  <c r="D2" i="3"/>
  <c r="C2" i="3"/>
  <c r="B2" i="3"/>
</calcChain>
</file>

<file path=xl/sharedStrings.xml><?xml version="1.0" encoding="utf-8"?>
<sst xmlns="http://schemas.openxmlformats.org/spreadsheetml/2006/main" count="599" uniqueCount="290">
  <si>
    <t>5017mr</t>
  </si>
  <si>
    <t>9222lh</t>
  </si>
  <si>
    <t>1973jjm</t>
  </si>
  <si>
    <t>2468SC</t>
  </si>
  <si>
    <t>3004aj</t>
  </si>
  <si>
    <t>0703SE</t>
  </si>
  <si>
    <t>5469ei</t>
  </si>
  <si>
    <t>1305AW</t>
  </si>
  <si>
    <t>1429cs</t>
  </si>
  <si>
    <t>1234al</t>
  </si>
  <si>
    <t>1999march</t>
  </si>
  <si>
    <t>April28</t>
  </si>
  <si>
    <t>2010zc</t>
  </si>
  <si>
    <t>1246ee</t>
  </si>
  <si>
    <t>0223ec</t>
  </si>
  <si>
    <t>7456mf</t>
  </si>
  <si>
    <t>2024yb</t>
  </si>
  <si>
    <t>1979jc</t>
  </si>
  <si>
    <t>2112sc</t>
  </si>
  <si>
    <t>1604aj</t>
  </si>
  <si>
    <t>1602ho</t>
  </si>
  <si>
    <t>1979jo</t>
  </si>
  <si>
    <t>5824wb</t>
  </si>
  <si>
    <t>1982ra</t>
  </si>
  <si>
    <t>1964rn</t>
  </si>
  <si>
    <t>1963hn</t>
  </si>
  <si>
    <t>0106ak</t>
  </si>
  <si>
    <t>2024Eb</t>
  </si>
  <si>
    <t>2528fg</t>
  </si>
  <si>
    <t>2451xy</t>
  </si>
  <si>
    <t>1234dh</t>
  </si>
  <si>
    <t>8904ch</t>
  </si>
  <si>
    <t>K1wi</t>
  </si>
  <si>
    <t>DDG413</t>
  </si>
  <si>
    <t>0405hw</t>
  </si>
  <si>
    <t>7136an</t>
  </si>
  <si>
    <t>5668sf</t>
  </si>
  <si>
    <t>October1934</t>
  </si>
  <si>
    <t>3825an</t>
  </si>
  <si>
    <t>0202RS</t>
  </si>
  <si>
    <t>6482SC</t>
  </si>
  <si>
    <t>ms7689</t>
  </si>
  <si>
    <t>1290TU</t>
  </si>
  <si>
    <t>3101rs</t>
  </si>
  <si>
    <t>0602CG</t>
  </si>
  <si>
    <t>1975jb</t>
  </si>
  <si>
    <t>1356dgg</t>
  </si>
  <si>
    <t>Sara18</t>
  </si>
  <si>
    <t>8934sc</t>
  </si>
  <si>
    <t>1409dn</t>
  </si>
  <si>
    <t>1704IN</t>
  </si>
  <si>
    <t>8140pk</t>
  </si>
  <si>
    <t>3101jc</t>
  </si>
  <si>
    <t>Ryba69</t>
  </si>
  <si>
    <t>1969ta</t>
  </si>
  <si>
    <t>2511nk</t>
  </si>
  <si>
    <t>Testnam</t>
  </si>
  <si>
    <t>2609p</t>
  </si>
  <si>
    <t>1508BR</t>
  </si>
  <si>
    <t>6010sm</t>
  </si>
  <si>
    <t>1414db</t>
  </si>
  <si>
    <t>0806ES</t>
  </si>
  <si>
    <t>210891SW</t>
  </si>
  <si>
    <t>1234NS</t>
  </si>
  <si>
    <t>2013mb</t>
  </si>
  <si>
    <t>2531ls</t>
  </si>
  <si>
    <t>1972NF</t>
  </si>
  <si>
    <t>82a</t>
  </si>
  <si>
    <t>2405rh</t>
  </si>
  <si>
    <t>7532ea</t>
  </si>
  <si>
    <t>1935mm</t>
  </si>
  <si>
    <t>1815CJ</t>
  </si>
  <si>
    <t>2163ms</t>
  </si>
  <si>
    <t>0132tt</t>
  </si>
  <si>
    <t>3869da</t>
  </si>
  <si>
    <t>1234AB</t>
  </si>
  <si>
    <t>6977AA</t>
  </si>
  <si>
    <t>JA2004</t>
  </si>
  <si>
    <t>1965AC</t>
  </si>
  <si>
    <t>3309kw</t>
  </si>
  <si>
    <t>2799AL</t>
  </si>
  <si>
    <t>1624EO</t>
  </si>
  <si>
    <t>1157ff</t>
  </si>
  <si>
    <t>2906kw</t>
  </si>
  <si>
    <t>OP5678</t>
  </si>
  <si>
    <t>2253dm</t>
  </si>
  <si>
    <t>1185LB</t>
  </si>
  <si>
    <t>6472MJ</t>
  </si>
  <si>
    <t>John2024</t>
  </si>
  <si>
    <t>2255gs</t>
  </si>
  <si>
    <t>0226MS</t>
  </si>
  <si>
    <t>1365SH</t>
  </si>
  <si>
    <t xml:space="preserve">1996NB </t>
  </si>
  <si>
    <t>1990SB</t>
  </si>
  <si>
    <t>2002zc</t>
  </si>
  <si>
    <t>1940fh</t>
  </si>
  <si>
    <t>3250ls</t>
  </si>
  <si>
    <t>2709lg</t>
  </si>
  <si>
    <t>1996LR</t>
  </si>
  <si>
    <t>1881AW</t>
  </si>
  <si>
    <t>1812rw</t>
  </si>
  <si>
    <t>Yes</t>
  </si>
  <si>
    <t>1234ab</t>
  </si>
  <si>
    <t>3991as</t>
  </si>
  <si>
    <t>15975312ed</t>
  </si>
  <si>
    <t>3416ba</t>
  </si>
  <si>
    <t>WH8085</t>
  </si>
  <si>
    <t>1993SS</t>
  </si>
  <si>
    <t>6161jb</t>
  </si>
  <si>
    <t>G1234</t>
  </si>
  <si>
    <t>1963cr</t>
  </si>
  <si>
    <t>8183pe</t>
  </si>
  <si>
    <t>123is84</t>
  </si>
  <si>
    <t>2911ek</t>
  </si>
  <si>
    <t>8888cp</t>
  </si>
  <si>
    <t>1992DY</t>
  </si>
  <si>
    <t>6259ds</t>
  </si>
  <si>
    <t>4270nc</t>
  </si>
  <si>
    <t>1999DJ</t>
  </si>
  <si>
    <t>Noel81</t>
  </si>
  <si>
    <t>axxa313</t>
  </si>
  <si>
    <t>2024MB</t>
  </si>
  <si>
    <t>Cr1957</t>
  </si>
  <si>
    <t>H423lMinn0w</t>
  </si>
  <si>
    <t>2006ji</t>
  </si>
  <si>
    <t>2024OG</t>
  </si>
  <si>
    <t>6431ts</t>
  </si>
  <si>
    <t>1985rh</t>
  </si>
  <si>
    <t>5043KB</t>
  </si>
  <si>
    <t>1987ch</t>
  </si>
  <si>
    <t>1397da</t>
  </si>
  <si>
    <t>G</t>
  </si>
  <si>
    <t>P2956H</t>
  </si>
  <si>
    <t>1993KW</t>
  </si>
  <si>
    <t>2708xb</t>
  </si>
  <si>
    <t>1212fj</t>
  </si>
  <si>
    <t>358SR</t>
  </si>
  <si>
    <t>6275jc</t>
  </si>
  <si>
    <t>2465js</t>
  </si>
  <si>
    <t>1501dw</t>
  </si>
  <si>
    <t>1776ah</t>
  </si>
  <si>
    <t>7417KW</t>
  </si>
  <si>
    <t>1975lm</t>
  </si>
  <si>
    <t>1084SK</t>
  </si>
  <si>
    <t>cc2000</t>
  </si>
  <si>
    <t>3107NK</t>
  </si>
  <si>
    <t>HayS22</t>
  </si>
  <si>
    <t>0309ST</t>
  </si>
  <si>
    <t>1992DP</t>
  </si>
  <si>
    <t>CC1980</t>
  </si>
  <si>
    <t>1625RS</t>
  </si>
  <si>
    <t>5555pp</t>
  </si>
  <si>
    <t>1978st</t>
  </si>
  <si>
    <t>5853st</t>
  </si>
  <si>
    <t>Slugwank12</t>
  </si>
  <si>
    <t>1971SH</t>
  </si>
  <si>
    <t xml:space="preserve">1703SM
</t>
  </si>
  <si>
    <t>ti3733</t>
  </si>
  <si>
    <t>1122DB</t>
  </si>
  <si>
    <t>3103di</t>
  </si>
  <si>
    <t>TT1100</t>
  </si>
  <si>
    <t>2378sd</t>
  </si>
  <si>
    <t>TF1766</t>
  </si>
  <si>
    <t>5678AB</t>
  </si>
  <si>
    <t>2804JG</t>
  </si>
  <si>
    <t>0704RJ</t>
  </si>
  <si>
    <t>6501ss</t>
  </si>
  <si>
    <t>1106RS</t>
  </si>
  <si>
    <t>1706SC</t>
  </si>
  <si>
    <t>5555PF</t>
  </si>
  <si>
    <t>9514sf</t>
  </si>
  <si>
    <t>4756tl</t>
  </si>
  <si>
    <t>1405RC</t>
  </si>
  <si>
    <t>1706wb</t>
  </si>
  <si>
    <t>1993JC</t>
  </si>
  <si>
    <t>2624rs</t>
  </si>
  <si>
    <t>3800JG</t>
  </si>
  <si>
    <t>7783ka</t>
  </si>
  <si>
    <t>1706es</t>
  </si>
  <si>
    <t>AMW11*</t>
  </si>
  <si>
    <t>3164zc</t>
  </si>
  <si>
    <t>8907RS</t>
  </si>
  <si>
    <t>1902DL</t>
  </si>
  <si>
    <t>5411ER</t>
  </si>
  <si>
    <t>9292eh</t>
  </si>
  <si>
    <t>1956EV</t>
  </si>
  <si>
    <t>0712PH</t>
  </si>
  <si>
    <t>0709EA</t>
  </si>
  <si>
    <t>5467mb</t>
  </si>
  <si>
    <t>Jax</t>
  </si>
  <si>
    <t>4201ij</t>
  </si>
  <si>
    <t>1502mr</t>
  </si>
  <si>
    <t>0810dh</t>
  </si>
  <si>
    <t>0797ne</t>
  </si>
  <si>
    <t>1902jg</t>
  </si>
  <si>
    <t>2244BI</t>
  </si>
  <si>
    <t>7630vl</t>
  </si>
  <si>
    <t>3251bv</t>
  </si>
  <si>
    <t>1712lm</t>
  </si>
  <si>
    <t>4216sn</t>
  </si>
  <si>
    <t>9991zx</t>
  </si>
  <si>
    <t>5656NW</t>
  </si>
  <si>
    <t>7767lb</t>
  </si>
  <si>
    <t>1307KM</t>
  </si>
  <si>
    <t>3013HW</t>
  </si>
  <si>
    <t>1477AR</t>
  </si>
  <si>
    <t>IE1117</t>
  </si>
  <si>
    <t>110217ed</t>
  </si>
  <si>
    <t>0468dw</t>
  </si>
  <si>
    <t>2024JP</t>
  </si>
  <si>
    <t>1971sc</t>
  </si>
  <si>
    <t>eb1312</t>
  </si>
  <si>
    <t>1210ds</t>
  </si>
  <si>
    <t>4292TM</t>
  </si>
  <si>
    <t>3365NN</t>
  </si>
  <si>
    <t>3030mc</t>
  </si>
  <si>
    <t>AGE</t>
  </si>
  <si>
    <t>GENDER</t>
  </si>
  <si>
    <t>EDUCATION</t>
  </si>
  <si>
    <t>LEANING</t>
  </si>
  <si>
    <t>PARTY</t>
  </si>
  <si>
    <t>RESOURCES</t>
  </si>
  <si>
    <t>PRISON</t>
  </si>
  <si>
    <t>ADDICTION</t>
  </si>
  <si>
    <t>HEALTH</t>
  </si>
  <si>
    <t>OTHER</t>
  </si>
  <si>
    <t>CRIME RATE</t>
  </si>
  <si>
    <t>PREVELENCE</t>
  </si>
  <si>
    <t>TOURISM</t>
  </si>
  <si>
    <t>STIGMA</t>
  </si>
  <si>
    <t>(blank)</t>
  </si>
  <si>
    <t>Grand Total</t>
  </si>
  <si>
    <t>18-25</t>
  </si>
  <si>
    <t>26- 35</t>
  </si>
  <si>
    <t>36- 45</t>
  </si>
  <si>
    <t>46- 55</t>
  </si>
  <si>
    <t>56- 65</t>
  </si>
  <si>
    <t>66+</t>
  </si>
  <si>
    <t>PREVELANCE</t>
  </si>
  <si>
    <t>1= YES</t>
  </si>
  <si>
    <t>3= NO</t>
  </si>
  <si>
    <t>Other</t>
  </si>
  <si>
    <t>TOTAL</t>
  </si>
  <si>
    <t>No concern</t>
  </si>
  <si>
    <t>Concerns</t>
  </si>
  <si>
    <t>Male</t>
  </si>
  <si>
    <t>Female</t>
  </si>
  <si>
    <t>Non- binary</t>
  </si>
  <si>
    <t>Secondary School</t>
  </si>
  <si>
    <t>College/ Sixth form</t>
  </si>
  <si>
    <t>Undergraduate</t>
  </si>
  <si>
    <t>PhD</t>
  </si>
  <si>
    <t>Non- political</t>
  </si>
  <si>
    <t>Left</t>
  </si>
  <si>
    <t>Centre</t>
  </si>
  <si>
    <t>Right</t>
  </si>
  <si>
    <t>Left wing</t>
  </si>
  <si>
    <t>Right wing</t>
  </si>
  <si>
    <t>WORRIED?</t>
  </si>
  <si>
    <t>Concerns Toward DDP</t>
  </si>
  <si>
    <t>Number</t>
  </si>
  <si>
    <t>Percentage</t>
  </si>
  <si>
    <t>Does DDP worry you?</t>
  </si>
  <si>
    <t>2= Neutral</t>
  </si>
  <si>
    <t>Total</t>
  </si>
  <si>
    <t>Concerns toward DPP</t>
  </si>
  <si>
    <t>No concern toward DPP</t>
  </si>
  <si>
    <t>No concern Toward DPP</t>
  </si>
  <si>
    <t>Does DPP worry you?</t>
  </si>
  <si>
    <t>Worries and Concerns by Gender</t>
  </si>
  <si>
    <t>Are you worried about DPP?</t>
  </si>
  <si>
    <t>Educational Level</t>
  </si>
  <si>
    <t>Gender</t>
  </si>
  <si>
    <t>Age</t>
  </si>
  <si>
    <t>Are you worried about DDP?</t>
  </si>
  <si>
    <t>Political Leaning</t>
  </si>
  <si>
    <t>LAW</t>
  </si>
  <si>
    <t>MEMORABLE ID</t>
  </si>
  <si>
    <t>PRIORITY</t>
  </si>
  <si>
    <t>NO PRISON</t>
  </si>
  <si>
    <t>Concerns by Age</t>
  </si>
  <si>
    <t>No Concerns Toward DPP</t>
  </si>
  <si>
    <t>Concerns Toward DPP</t>
  </si>
  <si>
    <t>No concerns</t>
  </si>
  <si>
    <t>Concerned</t>
  </si>
  <si>
    <t>Concerns by Gender</t>
  </si>
  <si>
    <t>Concerns by Education</t>
  </si>
  <si>
    <t>Concerns by Political Leaning</t>
  </si>
  <si>
    <t xml:space="preserve">Does DD worry you? </t>
  </si>
  <si>
    <t>Masters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</si>
</sst>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0" xfId="0" quotePrefix="1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16" fillId="0" borderId="0" xfId="0" applyFont="1"/>
    <xf numFmtId="0" fontId="0" fillId="0" borderId="0" xfId="0" applyFill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lack of Concern</a:t>
            </a:r>
            <a:r>
              <a:rPr lang="en-GB" baseline="0"/>
              <a:t> Toward DPP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Concerns'!$A$2</c:f>
              <c:strCache>
                <c:ptCount val="1"/>
                <c:pt idx="0">
                  <c:v>RESOURCES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Concerns'!$B$2:$G$2</c:f>
              <c:numCache>
                <c:formatCode>0.0</c:formatCode>
                <c:ptCount val="6"/>
                <c:pt idx="0">
                  <c:v>41.17647058823529</c:v>
                </c:pt>
                <c:pt idx="1">
                  <c:v>46.875</c:v>
                </c:pt>
                <c:pt idx="2">
                  <c:v>35</c:v>
                </c:pt>
                <c:pt idx="3">
                  <c:v>29.850746268656714</c:v>
                </c:pt>
                <c:pt idx="4">
                  <c:v>30.303030303030305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E-40F8-B344-6A6E966DB705}"/>
            </c:ext>
          </c:extLst>
        </c:ser>
        <c:ser>
          <c:idx val="1"/>
          <c:order val="1"/>
          <c:tx>
            <c:strRef>
              <c:f>'Age Concerns'!$A$3</c:f>
              <c:strCache>
                <c:ptCount val="1"/>
                <c:pt idx="0">
                  <c:v>PRISON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Concerns'!$B$3:$G$3</c:f>
              <c:numCache>
                <c:formatCode>0.0</c:formatCode>
                <c:ptCount val="6"/>
                <c:pt idx="0">
                  <c:v>26.47058823529412</c:v>
                </c:pt>
                <c:pt idx="1">
                  <c:v>18.75</c:v>
                </c:pt>
                <c:pt idx="2">
                  <c:v>22.5</c:v>
                </c:pt>
                <c:pt idx="3">
                  <c:v>23.880597014925371</c:v>
                </c:pt>
                <c:pt idx="4">
                  <c:v>24.242424242424242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2E-40F8-B344-6A6E966DB705}"/>
            </c:ext>
          </c:extLst>
        </c:ser>
        <c:ser>
          <c:idx val="2"/>
          <c:order val="2"/>
          <c:tx>
            <c:strRef>
              <c:f>'Age Concerns'!$A$4</c:f>
              <c:strCache>
                <c:ptCount val="1"/>
                <c:pt idx="0">
                  <c:v>STIGMA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Concerns'!$B$4:$G$4</c:f>
              <c:numCache>
                <c:formatCode>0.0</c:formatCode>
                <c:ptCount val="6"/>
                <c:pt idx="0">
                  <c:v>41.17647058823529</c:v>
                </c:pt>
                <c:pt idx="1">
                  <c:v>43.75</c:v>
                </c:pt>
                <c:pt idx="2">
                  <c:v>37.5</c:v>
                </c:pt>
                <c:pt idx="3">
                  <c:v>22.388059701492537</c:v>
                </c:pt>
                <c:pt idx="4">
                  <c:v>18.181818181818183</c:v>
                </c:pt>
                <c:pt idx="5">
                  <c:v>8.3333333333333321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2E-40F8-B344-6A6E966DB705}"/>
            </c:ext>
          </c:extLst>
        </c:ser>
        <c:ser>
          <c:idx val="3"/>
          <c:order val="3"/>
          <c:tx>
            <c:strRef>
              <c:f>'Age Concerns'!$A$5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Concerns'!$B$5:$G$5</c:f>
              <c:numCache>
                <c:formatCode>0.0</c:formatCode>
                <c:ptCount val="6"/>
                <c:pt idx="0">
                  <c:v>26.47058823529412</c:v>
                </c:pt>
                <c:pt idx="1">
                  <c:v>40.625</c:v>
                </c:pt>
                <c:pt idx="2">
                  <c:v>32.5</c:v>
                </c:pt>
                <c:pt idx="3">
                  <c:v>19.402985074626866</c:v>
                </c:pt>
                <c:pt idx="4">
                  <c:v>24.242424242424242</c:v>
                </c:pt>
                <c:pt idx="5">
                  <c:v>8.3333333333333321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2E-40F8-B344-6A6E966DB705}"/>
            </c:ext>
          </c:extLst>
        </c:ser>
        <c:ser>
          <c:idx val="4"/>
          <c:order val="4"/>
          <c:tx>
            <c:strRef>
              <c:f>'Age Concerns'!$A$6</c:f>
              <c:strCache>
                <c:ptCount val="1"/>
                <c:pt idx="0">
                  <c:v>PRIORITY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Concerns'!$B$6:$G$6</c:f>
              <c:numCache>
                <c:formatCode>0.0</c:formatCode>
                <c:ptCount val="6"/>
                <c:pt idx="0">
                  <c:v>20.588235294117645</c:v>
                </c:pt>
                <c:pt idx="1">
                  <c:v>43.75</c:v>
                </c:pt>
                <c:pt idx="2">
                  <c:v>35</c:v>
                </c:pt>
                <c:pt idx="3">
                  <c:v>31.343283582089555</c:v>
                </c:pt>
                <c:pt idx="4">
                  <c:v>18.181818181818183</c:v>
                </c:pt>
                <c:pt idx="5">
                  <c:v>16.666666666666664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2E-40F8-B344-6A6E966DB705}"/>
            </c:ext>
          </c:extLst>
        </c:ser>
        <c:ser>
          <c:idx val="5"/>
          <c:order val="5"/>
          <c:tx>
            <c:strRef>
              <c:f>'Age Concerns'!$A$7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'Age Concerns'!$B$1:$G$1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Concerns'!$B$7:$G$7</c:f>
              <c:numCache>
                <c:formatCode>0.0</c:formatCode>
                <c:ptCount val="6"/>
                <c:pt idx="0">
                  <c:v>5.8823529411764701</c:v>
                </c:pt>
                <c:pt idx="1">
                  <c:v>18.75</c:v>
                </c:pt>
                <c:pt idx="2">
                  <c:v>10</c:v>
                </c:pt>
                <c:pt idx="3">
                  <c:v>8.9552238805970141</c:v>
                </c:pt>
                <c:pt idx="4">
                  <c:v>6.0606060606060606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2E-40F8-B344-6A6E966DB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0819023"/>
        <c:axId val="1510814703"/>
      </c:barChart>
      <c:catAx>
        <c:axId val="1510819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14703"/>
        <c:crosses val="autoZero"/>
        <c:auto val="1"/>
        <c:lblAlgn val="ctr"/>
        <c:lblOffset val="100"/>
        <c:noMultiLvlLbl val="0"/>
      </c:catAx>
      <c:valAx>
        <c:axId val="151081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19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Concern</a:t>
            </a:r>
            <a:r>
              <a:rPr lang="en-GB" baseline="0"/>
              <a:t> Toward DDP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'Age Concerns'!$I$2</c:f>
              <c:strCache>
                <c:ptCount val="1"/>
                <c:pt idx="0">
                  <c:v>CRIME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Concerns'!$J$2:$O$2</c:f>
              <c:numCache>
                <c:formatCode>0.0</c:formatCode>
                <c:ptCount val="6"/>
                <c:pt idx="0">
                  <c:v>8.8235294117647065</c:v>
                </c:pt>
                <c:pt idx="1">
                  <c:v>18.75</c:v>
                </c:pt>
                <c:pt idx="2">
                  <c:v>15</c:v>
                </c:pt>
                <c:pt idx="3">
                  <c:v>22.388059701492537</c:v>
                </c:pt>
                <c:pt idx="4">
                  <c:v>36.363636363636367</c:v>
                </c:pt>
                <c:pt idx="5">
                  <c:v>58.333333333333336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2-4BE0-B7D5-74B7E342BE5E}"/>
            </c:ext>
          </c:extLst>
        </c:ser>
        <c:ser>
          <c:idx val="1"/>
          <c:order val="1"/>
          <c:tx>
            <c:strRef>
              <c:f>'Age Concerns'!$I$3</c:f>
              <c:strCache>
                <c:ptCount val="1"/>
                <c:pt idx="0">
                  <c:v>PREVELANCE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Concerns'!$J$3:$O$3</c:f>
              <c:numCache>
                <c:formatCode>0.0</c:formatCode>
                <c:ptCount val="6"/>
                <c:pt idx="0">
                  <c:v>2.9411764705882351</c:v>
                </c:pt>
                <c:pt idx="1">
                  <c:v>15.625</c:v>
                </c:pt>
                <c:pt idx="2">
                  <c:v>15</c:v>
                </c:pt>
                <c:pt idx="3">
                  <c:v>22.388059701492537</c:v>
                </c:pt>
                <c:pt idx="4">
                  <c:v>39.393939393939391</c:v>
                </c:pt>
                <c:pt idx="5">
                  <c:v>58.333333333333336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2-4BE0-B7D5-74B7E342BE5E}"/>
            </c:ext>
          </c:extLst>
        </c:ser>
        <c:ser>
          <c:idx val="2"/>
          <c:order val="2"/>
          <c:tx>
            <c:strRef>
              <c:f>'Age Concerns'!$I$4</c:f>
              <c:strCache>
                <c:ptCount val="1"/>
                <c:pt idx="0">
                  <c:v>TOURISM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Concerns'!$J$4:$O$4</c:f>
              <c:numCache>
                <c:formatCode>0.0</c:formatCode>
                <c:ptCount val="6"/>
                <c:pt idx="0">
                  <c:v>2.9411764705882351</c:v>
                </c:pt>
                <c:pt idx="1">
                  <c:v>9.375</c:v>
                </c:pt>
                <c:pt idx="2">
                  <c:v>5</c:v>
                </c:pt>
                <c:pt idx="3">
                  <c:v>11.940298507462686</c:v>
                </c:pt>
                <c:pt idx="4">
                  <c:v>3.0303030303030303</c:v>
                </c:pt>
                <c:pt idx="5">
                  <c:v>33.333333333333329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A2-4BE0-B7D5-74B7E342BE5E}"/>
            </c:ext>
          </c:extLst>
        </c:ser>
        <c:ser>
          <c:idx val="3"/>
          <c:order val="3"/>
          <c:tx>
            <c:strRef>
              <c:f>'Age Concerns'!$I$5</c:f>
              <c:strCache>
                <c:ptCount val="1"/>
                <c:pt idx="0">
                  <c:v>ADDICTION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Concerns'!$J$5:$O$5</c:f>
              <c:numCache>
                <c:formatCode>0.0</c:formatCode>
                <c:ptCount val="6"/>
                <c:pt idx="0">
                  <c:v>8.8235294117647065</c:v>
                </c:pt>
                <c:pt idx="1">
                  <c:v>18.75</c:v>
                </c:pt>
                <c:pt idx="2">
                  <c:v>17.5</c:v>
                </c:pt>
                <c:pt idx="3">
                  <c:v>32.835820895522389</c:v>
                </c:pt>
                <c:pt idx="4">
                  <c:v>39.393939393939391</c:v>
                </c:pt>
                <c:pt idx="5">
                  <c:v>58.333333333333336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A2-4BE0-B7D5-74B7E342BE5E}"/>
            </c:ext>
          </c:extLst>
        </c:ser>
        <c:ser>
          <c:idx val="4"/>
          <c:order val="4"/>
          <c:tx>
            <c:strRef>
              <c:f>'Age Concerns'!$I$6</c:f>
              <c:strCache>
                <c:ptCount val="1"/>
                <c:pt idx="0">
                  <c:v>NO PRISON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Concerns'!$J$6:$O$6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3.0303030303030303</c:v>
                </c:pt>
                <c:pt idx="5">
                  <c:v>8.3333333333333321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A2-4BE0-B7D5-74B7E342BE5E}"/>
            </c:ext>
          </c:extLst>
        </c:ser>
        <c:ser>
          <c:idx val="5"/>
          <c:order val="5"/>
          <c:tx>
            <c:strRef>
              <c:f>'Age Concerns'!$I$7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'Age Concerns'!$J$1:$O$1</c:f>
              <c:strCache>
                <c:ptCount val="6"/>
                <c:pt idx="0">
                  <c:v>18-25</c:v>
                </c:pt>
                <c:pt idx="1">
                  <c:v>26- 35</c:v>
                </c:pt>
                <c:pt idx="2">
                  <c:v>36- 45</c:v>
                </c:pt>
                <c:pt idx="3">
                  <c:v>46- 55</c:v>
                </c:pt>
                <c:pt idx="4">
                  <c:v>56- 65</c:v>
                </c:pt>
                <c:pt idx="5">
                  <c:v>66+</c:v>
                </c:pt>
              </c:strCache>
            </c:strRef>
          </c:cat>
          <c:val>
            <c:numRef>
              <c:f>'Age Concerns'!$J$7:$O$7</c:f>
              <c:numCache>
                <c:formatCode>0.0</c:formatCode>
                <c:ptCount val="6"/>
                <c:pt idx="0">
                  <c:v>0</c:v>
                </c:pt>
                <c:pt idx="1">
                  <c:v>3.125</c:v>
                </c:pt>
                <c:pt idx="2">
                  <c:v>0</c:v>
                </c:pt>
                <c:pt idx="3">
                  <c:v>0</c:v>
                </c:pt>
                <c:pt idx="4">
                  <c:v>3.0303030303030303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A2-4BE0-B7D5-74B7E342B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0822863"/>
        <c:axId val="1510823343"/>
      </c:barChart>
      <c:catAx>
        <c:axId val="151082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23343"/>
        <c:crosses val="autoZero"/>
        <c:auto val="1"/>
        <c:lblAlgn val="ctr"/>
        <c:lblOffset val="100"/>
        <c:noMultiLvlLbl val="0"/>
      </c:catAx>
      <c:valAx>
        <c:axId val="1510823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22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Lack</a:t>
            </a:r>
            <a:r>
              <a:rPr lang="en-GB" baseline="0"/>
              <a:t> of Concern Toward DPP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Concerns'!$A$2</c:f>
              <c:strCache>
                <c:ptCount val="1"/>
                <c:pt idx="0">
                  <c:v>RESOURCES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Concerns'!$B$2:$E$2</c:f>
              <c:numCache>
                <c:formatCode>General</c:formatCode>
                <c:ptCount val="4"/>
                <c:pt idx="0">
                  <c:v>44.067796610169488</c:v>
                </c:pt>
                <c:pt idx="1">
                  <c:v>26.845637583892618</c:v>
                </c:pt>
                <c:pt idx="2">
                  <c:v>83.333333333333343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1-44E0-BF44-D5CFEA7610E3}"/>
            </c:ext>
          </c:extLst>
        </c:ser>
        <c:ser>
          <c:idx val="1"/>
          <c:order val="1"/>
          <c:tx>
            <c:strRef>
              <c:f>'Gender Concerns'!$A$3</c:f>
              <c:strCache>
                <c:ptCount val="1"/>
                <c:pt idx="0">
                  <c:v>PRISON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Concerns'!$B$3:$E$3</c:f>
              <c:numCache>
                <c:formatCode>General</c:formatCode>
                <c:ptCount val="4"/>
                <c:pt idx="0">
                  <c:v>23.728813559322035</c:v>
                </c:pt>
                <c:pt idx="1">
                  <c:v>21.476510067114095</c:v>
                </c:pt>
                <c:pt idx="2">
                  <c:v>16.666666666666664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71-44E0-BF44-D5CFEA7610E3}"/>
            </c:ext>
          </c:extLst>
        </c:ser>
        <c:ser>
          <c:idx val="2"/>
          <c:order val="2"/>
          <c:tx>
            <c:strRef>
              <c:f>'Gender Concerns'!$A$4</c:f>
              <c:strCache>
                <c:ptCount val="1"/>
                <c:pt idx="0">
                  <c:v>STIGMA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Concerns'!$B$4:$E$4</c:f>
              <c:numCache>
                <c:formatCode>General</c:formatCode>
                <c:ptCount val="4"/>
                <c:pt idx="0">
                  <c:v>35.593220338983052</c:v>
                </c:pt>
                <c:pt idx="1">
                  <c:v>24.161073825503358</c:v>
                </c:pt>
                <c:pt idx="2">
                  <c:v>100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71-44E0-BF44-D5CFEA7610E3}"/>
            </c:ext>
          </c:extLst>
        </c:ser>
        <c:ser>
          <c:idx val="3"/>
          <c:order val="3"/>
          <c:tx>
            <c:strRef>
              <c:f>'Gender Concerns'!$A$5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Concerns'!$B$5:$E$5</c:f>
              <c:numCache>
                <c:formatCode>General</c:formatCode>
                <c:ptCount val="4"/>
                <c:pt idx="0">
                  <c:v>27.118644067796609</c:v>
                </c:pt>
                <c:pt idx="1">
                  <c:v>24.832214765100673</c:v>
                </c:pt>
                <c:pt idx="2">
                  <c:v>66.666666666666657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71-44E0-BF44-D5CFEA7610E3}"/>
            </c:ext>
          </c:extLst>
        </c:ser>
        <c:ser>
          <c:idx val="4"/>
          <c:order val="4"/>
          <c:tx>
            <c:strRef>
              <c:f>'Gender Concerns'!$A$6</c:f>
              <c:strCache>
                <c:ptCount val="1"/>
                <c:pt idx="0">
                  <c:v>PRIORITY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Concerns'!$B$6:$E$6</c:f>
              <c:numCache>
                <c:formatCode>General</c:formatCode>
                <c:ptCount val="4"/>
                <c:pt idx="0">
                  <c:v>33.898305084745758</c:v>
                </c:pt>
                <c:pt idx="1">
                  <c:v>27.516778523489933</c:v>
                </c:pt>
                <c:pt idx="2">
                  <c:v>33.333333333333329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71-44E0-BF44-D5CFEA7610E3}"/>
            </c:ext>
          </c:extLst>
        </c:ser>
        <c:ser>
          <c:idx val="5"/>
          <c:order val="5"/>
          <c:tx>
            <c:strRef>
              <c:f>'Gender Concerns'!$A$7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'Gender Concerns'!$B$1:$E$1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Concerns'!$B$7:$E$7</c:f>
              <c:numCache>
                <c:formatCode>General</c:formatCode>
                <c:ptCount val="4"/>
                <c:pt idx="0">
                  <c:v>16.949152542372879</c:v>
                </c:pt>
                <c:pt idx="1">
                  <c:v>6.7114093959731544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71-44E0-BF44-D5CFEA761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345215"/>
        <c:axId val="1427339935"/>
      </c:barChart>
      <c:catAx>
        <c:axId val="142734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339935"/>
        <c:crosses val="autoZero"/>
        <c:auto val="1"/>
        <c:lblAlgn val="ctr"/>
        <c:lblOffset val="100"/>
        <c:noMultiLvlLbl val="0"/>
      </c:catAx>
      <c:valAx>
        <c:axId val="1427339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34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Concern Toward DPP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'Gender Concerns'!$H$2</c:f>
              <c:strCache>
                <c:ptCount val="1"/>
                <c:pt idx="0">
                  <c:v>CRIME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Concerns'!$I$2:$L$2</c:f>
              <c:numCache>
                <c:formatCode>General</c:formatCode>
                <c:ptCount val="4"/>
                <c:pt idx="0">
                  <c:v>16.949152542372879</c:v>
                </c:pt>
                <c:pt idx="1">
                  <c:v>24.832214765100673</c:v>
                </c:pt>
                <c:pt idx="2">
                  <c:v>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52-4006-830E-4A9704344175}"/>
            </c:ext>
          </c:extLst>
        </c:ser>
        <c:ser>
          <c:idx val="1"/>
          <c:order val="1"/>
          <c:tx>
            <c:strRef>
              <c:f>'Gender Concerns'!$H$3</c:f>
              <c:strCache>
                <c:ptCount val="1"/>
                <c:pt idx="0">
                  <c:v>PREVELANCE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Concerns'!$I$3:$L$3</c:f>
              <c:numCache>
                <c:formatCode>General</c:formatCode>
                <c:ptCount val="4"/>
                <c:pt idx="0">
                  <c:v>22.033898305084744</c:v>
                </c:pt>
                <c:pt idx="1">
                  <c:v>22.818791946308725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52-4006-830E-4A9704344175}"/>
            </c:ext>
          </c:extLst>
        </c:ser>
        <c:ser>
          <c:idx val="2"/>
          <c:order val="2"/>
          <c:tx>
            <c:strRef>
              <c:f>'Gender Concerns'!$H$4</c:f>
              <c:strCache>
                <c:ptCount val="1"/>
                <c:pt idx="0">
                  <c:v>TOURISM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Concerns'!$I$4:$L$4</c:f>
              <c:numCache>
                <c:formatCode>General</c:formatCode>
                <c:ptCount val="4"/>
                <c:pt idx="0">
                  <c:v>6.7796610169491522</c:v>
                </c:pt>
                <c:pt idx="1">
                  <c:v>9.3959731543624159</c:v>
                </c:pt>
                <c:pt idx="2">
                  <c:v>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52-4006-830E-4A9704344175}"/>
            </c:ext>
          </c:extLst>
        </c:ser>
        <c:ser>
          <c:idx val="3"/>
          <c:order val="3"/>
          <c:tx>
            <c:strRef>
              <c:f>'Gender Concerns'!$H$5</c:f>
              <c:strCache>
                <c:ptCount val="1"/>
                <c:pt idx="0">
                  <c:v>ADDICTION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Concerns'!$I$5:$L$5</c:f>
              <c:numCache>
                <c:formatCode>General</c:formatCode>
                <c:ptCount val="4"/>
                <c:pt idx="0">
                  <c:v>22.033898305084744</c:v>
                </c:pt>
                <c:pt idx="1">
                  <c:v>28.859060402684566</c:v>
                </c:pt>
                <c:pt idx="2">
                  <c:v>0</c:v>
                </c:pt>
                <c:pt idx="3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52-4006-830E-4A9704344175}"/>
            </c:ext>
          </c:extLst>
        </c:ser>
        <c:ser>
          <c:idx val="4"/>
          <c:order val="4"/>
          <c:tx>
            <c:strRef>
              <c:f>'Gender Concerns'!$H$6</c:f>
              <c:strCache>
                <c:ptCount val="1"/>
                <c:pt idx="0">
                  <c:v>NO PRISON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Concerns'!$I$6:$L$6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52-4006-830E-4A9704344175}"/>
            </c:ext>
          </c:extLst>
        </c:ser>
        <c:ser>
          <c:idx val="5"/>
          <c:order val="5"/>
          <c:tx>
            <c:strRef>
              <c:f>'Gender Concerns'!$H$7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'Gender Concerns'!$I$1:$L$1</c:f>
              <c:strCache>
                <c:ptCount val="4"/>
                <c:pt idx="0">
                  <c:v>Male</c:v>
                </c:pt>
                <c:pt idx="1">
                  <c:v>Female</c:v>
                </c:pt>
                <c:pt idx="2">
                  <c:v>Non- binary</c:v>
                </c:pt>
                <c:pt idx="3">
                  <c:v>Other</c:v>
                </c:pt>
              </c:strCache>
            </c:strRef>
          </c:cat>
          <c:val>
            <c:numRef>
              <c:f>'Gender Concerns'!$I$7:$L$7</c:f>
              <c:numCache>
                <c:formatCode>General</c:formatCode>
                <c:ptCount val="4"/>
                <c:pt idx="0">
                  <c:v>10.16949152542373</c:v>
                </c:pt>
                <c:pt idx="1">
                  <c:v>4.0268456375838921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52-4006-830E-4A970434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32361599"/>
        <c:axId val="1532362079"/>
      </c:barChart>
      <c:catAx>
        <c:axId val="153236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2362079"/>
        <c:crosses val="autoZero"/>
        <c:auto val="1"/>
        <c:lblAlgn val="ctr"/>
        <c:lblOffset val="100"/>
        <c:noMultiLvlLbl val="0"/>
      </c:catAx>
      <c:valAx>
        <c:axId val="153236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2361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</a:t>
            </a:r>
            <a:r>
              <a:rPr lang="en-GB" baseline="0"/>
              <a:t> Concerns Toward DPP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'Education Concerns'!$H$2</c:f>
              <c:strCache>
                <c:ptCount val="1"/>
                <c:pt idx="0">
                  <c:v>CRIME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Concerns'!$I$2:$M$2</c:f>
              <c:numCache>
                <c:formatCode>0.0</c:formatCode>
                <c:ptCount val="5"/>
                <c:pt idx="0">
                  <c:v>46.153846153846153</c:v>
                </c:pt>
                <c:pt idx="1">
                  <c:v>28.571428571428569</c:v>
                </c:pt>
                <c:pt idx="2">
                  <c:v>16.842105263157894</c:v>
                </c:pt>
                <c:pt idx="3">
                  <c:v>15.384615384615385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F-4E2A-A888-59DEC56A2627}"/>
            </c:ext>
          </c:extLst>
        </c:ser>
        <c:ser>
          <c:idx val="1"/>
          <c:order val="1"/>
          <c:tx>
            <c:strRef>
              <c:f>'Education Concerns'!$H$3</c:f>
              <c:strCache>
                <c:ptCount val="1"/>
                <c:pt idx="0">
                  <c:v>PREVELANCE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Concerns'!$I$3:$M$3</c:f>
              <c:numCache>
                <c:formatCode>0.0</c:formatCode>
                <c:ptCount val="5"/>
                <c:pt idx="0">
                  <c:v>46.153846153846153</c:v>
                </c:pt>
                <c:pt idx="1">
                  <c:v>22.448979591836736</c:v>
                </c:pt>
                <c:pt idx="2">
                  <c:v>17.894736842105264</c:v>
                </c:pt>
                <c:pt idx="3">
                  <c:v>15.384615384615385</c:v>
                </c:pt>
                <c:pt idx="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F-4E2A-A888-59DEC56A2627}"/>
            </c:ext>
          </c:extLst>
        </c:ser>
        <c:ser>
          <c:idx val="2"/>
          <c:order val="2"/>
          <c:tx>
            <c:strRef>
              <c:f>'Education Concerns'!$H$4</c:f>
              <c:strCache>
                <c:ptCount val="1"/>
                <c:pt idx="0">
                  <c:v>TOURISM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Concerns'!$I$4:$M$4</c:f>
              <c:numCache>
                <c:formatCode>0.0</c:formatCode>
                <c:ptCount val="5"/>
                <c:pt idx="0">
                  <c:v>19.230769230769234</c:v>
                </c:pt>
                <c:pt idx="1">
                  <c:v>6.1224489795918364</c:v>
                </c:pt>
                <c:pt idx="2">
                  <c:v>8.4210526315789469</c:v>
                </c:pt>
                <c:pt idx="3">
                  <c:v>3.1578947368421053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FF-4E2A-A888-59DEC56A2627}"/>
            </c:ext>
          </c:extLst>
        </c:ser>
        <c:ser>
          <c:idx val="3"/>
          <c:order val="3"/>
          <c:tx>
            <c:strRef>
              <c:f>'Education Concerns'!$H$5</c:f>
              <c:strCache>
                <c:ptCount val="1"/>
                <c:pt idx="0">
                  <c:v>ADDICTION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Concerns'!$I$5:$M$5</c:f>
              <c:numCache>
                <c:formatCode>0.0</c:formatCode>
                <c:ptCount val="5"/>
                <c:pt idx="0">
                  <c:v>50</c:v>
                </c:pt>
                <c:pt idx="1">
                  <c:v>26.530612244897959</c:v>
                </c:pt>
                <c:pt idx="2">
                  <c:v>24.210526315789473</c:v>
                </c:pt>
                <c:pt idx="3">
                  <c:v>7.3684210526315779</c:v>
                </c:pt>
                <c:pt idx="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FF-4E2A-A888-59DEC56A2627}"/>
            </c:ext>
          </c:extLst>
        </c:ser>
        <c:ser>
          <c:idx val="4"/>
          <c:order val="4"/>
          <c:tx>
            <c:strRef>
              <c:f>'Education Concerns'!$H$6</c:f>
              <c:strCache>
                <c:ptCount val="1"/>
                <c:pt idx="0">
                  <c:v>NO PRISON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Concerns'!$I$6:$M$6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FF-4E2A-A888-59DEC56A2627}"/>
            </c:ext>
          </c:extLst>
        </c:ser>
        <c:ser>
          <c:idx val="5"/>
          <c:order val="5"/>
          <c:tx>
            <c:strRef>
              <c:f>'Education Concerns'!$H$7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'Education Concerns'!$I$1:$M$1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Concerns'!$I$7:$M$7</c:f>
              <c:numCache>
                <c:formatCode>0.0</c:formatCode>
                <c:ptCount val="5"/>
                <c:pt idx="0">
                  <c:v>0</c:v>
                </c:pt>
                <c:pt idx="1">
                  <c:v>2.0408163265306123</c:v>
                </c:pt>
                <c:pt idx="2">
                  <c:v>3.1578947368421053</c:v>
                </c:pt>
                <c:pt idx="3">
                  <c:v>1.0526315789473684</c:v>
                </c:pt>
                <c:pt idx="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FF-4E2A-A888-59DEC56A2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7341375"/>
        <c:axId val="1427353375"/>
      </c:barChart>
      <c:catAx>
        <c:axId val="1427341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353375"/>
        <c:crosses val="autoZero"/>
        <c:auto val="1"/>
        <c:lblAlgn val="ctr"/>
        <c:lblOffset val="100"/>
        <c:noMultiLvlLbl val="0"/>
      </c:catAx>
      <c:valAx>
        <c:axId val="142735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341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</a:t>
            </a:r>
            <a:r>
              <a:rPr lang="en-GB" baseline="0"/>
              <a:t> Lack of Concerns Toward DPP (%)</a:t>
            </a:r>
            <a:endParaRPr lang="en-GB"/>
          </a:p>
        </c:rich>
      </c:tx>
      <c:layout>
        <c:manualLayout>
          <c:xMode val="edge"/>
          <c:yMode val="edge"/>
          <c:x val="0.1165137795275590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'Education Concerns'!$A$2</c:f>
              <c:strCache>
                <c:ptCount val="1"/>
                <c:pt idx="0">
                  <c:v>RESOURCES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Concerns'!$B$2:$F$2</c:f>
              <c:numCache>
                <c:formatCode>0.0</c:formatCode>
                <c:ptCount val="5"/>
                <c:pt idx="0">
                  <c:v>7.6923076923076925</c:v>
                </c:pt>
                <c:pt idx="1">
                  <c:v>36.734693877551024</c:v>
                </c:pt>
                <c:pt idx="2">
                  <c:v>41.05263157894737</c:v>
                </c:pt>
                <c:pt idx="3">
                  <c:v>30.76923076923077</c:v>
                </c:pt>
                <c:pt idx="4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C-4615-9F6B-8AB5E110E39E}"/>
            </c:ext>
          </c:extLst>
        </c:ser>
        <c:ser>
          <c:idx val="1"/>
          <c:order val="1"/>
          <c:tx>
            <c:strRef>
              <c:f>'Education Concerns'!$A$3</c:f>
              <c:strCache>
                <c:ptCount val="1"/>
                <c:pt idx="0">
                  <c:v>PRISON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Concerns'!$B$3:$F$3</c:f>
              <c:numCache>
                <c:formatCode>0.0</c:formatCode>
                <c:ptCount val="5"/>
                <c:pt idx="0">
                  <c:v>7.6923076923076925</c:v>
                </c:pt>
                <c:pt idx="1">
                  <c:v>22.448979591836736</c:v>
                </c:pt>
                <c:pt idx="2">
                  <c:v>18.947368421052634</c:v>
                </c:pt>
                <c:pt idx="3">
                  <c:v>35.897435897435898</c:v>
                </c:pt>
                <c:pt idx="4">
                  <c:v>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C-4615-9F6B-8AB5E110E39E}"/>
            </c:ext>
          </c:extLst>
        </c:ser>
        <c:ser>
          <c:idx val="2"/>
          <c:order val="2"/>
          <c:tx>
            <c:strRef>
              <c:f>'Education Concerns'!$A$4</c:f>
              <c:strCache>
                <c:ptCount val="1"/>
                <c:pt idx="0">
                  <c:v>STIGMA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Concerns'!$B$4:$F$4</c:f>
              <c:numCache>
                <c:formatCode>0.0</c:formatCode>
                <c:ptCount val="5"/>
                <c:pt idx="0">
                  <c:v>11.538461538461538</c:v>
                </c:pt>
                <c:pt idx="1">
                  <c:v>20.408163265306122</c:v>
                </c:pt>
                <c:pt idx="2">
                  <c:v>35.789473684210527</c:v>
                </c:pt>
                <c:pt idx="3">
                  <c:v>38.461538461538467</c:v>
                </c:pt>
                <c:pt idx="4">
                  <c:v>37.5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EC-4615-9F6B-8AB5E110E39E}"/>
            </c:ext>
          </c:extLst>
        </c:ser>
        <c:ser>
          <c:idx val="3"/>
          <c:order val="3"/>
          <c:tx>
            <c:strRef>
              <c:f>'Education Concerns'!$A$5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Concerns'!$B$5:$F$5</c:f>
              <c:numCache>
                <c:formatCode>0.0</c:formatCode>
                <c:ptCount val="5"/>
                <c:pt idx="0">
                  <c:v>11.538461538461538</c:v>
                </c:pt>
                <c:pt idx="1">
                  <c:v>34.693877551020407</c:v>
                </c:pt>
                <c:pt idx="2">
                  <c:v>23.157894736842106</c:v>
                </c:pt>
                <c:pt idx="3">
                  <c:v>25.641025641025639</c:v>
                </c:pt>
                <c:pt idx="4">
                  <c:v>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EC-4615-9F6B-8AB5E110E39E}"/>
            </c:ext>
          </c:extLst>
        </c:ser>
        <c:ser>
          <c:idx val="4"/>
          <c:order val="4"/>
          <c:tx>
            <c:strRef>
              <c:f>'Education Concerns'!$A$6</c:f>
              <c:strCache>
                <c:ptCount val="1"/>
                <c:pt idx="0">
                  <c:v>PRIORITY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Concerns'!$B$6:$F$6</c:f>
              <c:numCache>
                <c:formatCode>0.0</c:formatCode>
                <c:ptCount val="5"/>
                <c:pt idx="0">
                  <c:v>15.384615384615385</c:v>
                </c:pt>
                <c:pt idx="1">
                  <c:v>32.653061224489797</c:v>
                </c:pt>
                <c:pt idx="2">
                  <c:v>31.578947368421051</c:v>
                </c:pt>
                <c:pt idx="3">
                  <c:v>33.333333333333329</c:v>
                </c:pt>
                <c:pt idx="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EC-4615-9F6B-8AB5E110E39E}"/>
            </c:ext>
          </c:extLst>
        </c:ser>
        <c:ser>
          <c:idx val="5"/>
          <c:order val="5"/>
          <c:tx>
            <c:strRef>
              <c:f>'Education Concerns'!$A$7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'Education Concerns'!$B$1:$F$1</c:f>
              <c:strCache>
                <c:ptCount val="5"/>
                <c:pt idx="0">
                  <c:v>Secondary School</c:v>
                </c:pt>
                <c:pt idx="1">
                  <c:v>College/ Sixth form</c:v>
                </c:pt>
                <c:pt idx="2">
                  <c:v>Undergraduate</c:v>
                </c:pt>
                <c:pt idx="3">
                  <c:v>Masters</c:v>
                </c:pt>
                <c:pt idx="4">
                  <c:v>PhD</c:v>
                </c:pt>
              </c:strCache>
            </c:strRef>
          </c:cat>
          <c:val>
            <c:numRef>
              <c:f>'Education Concerns'!$B$7:$F$7</c:f>
              <c:numCache>
                <c:formatCode>0.0</c:formatCode>
                <c:ptCount val="5"/>
                <c:pt idx="0">
                  <c:v>0</c:v>
                </c:pt>
                <c:pt idx="1">
                  <c:v>4.0816326530612246</c:v>
                </c:pt>
                <c:pt idx="2">
                  <c:v>11.578947368421053</c:v>
                </c:pt>
                <c:pt idx="3">
                  <c:v>15.384615384615385</c:v>
                </c:pt>
                <c:pt idx="4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EC-4615-9F6B-8AB5E110E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2683600"/>
        <c:axId val="492675440"/>
      </c:barChart>
      <c:catAx>
        <c:axId val="49268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75440"/>
        <c:crosses val="autoZero"/>
        <c:auto val="1"/>
        <c:lblAlgn val="ctr"/>
        <c:lblOffset val="100"/>
        <c:noMultiLvlLbl val="0"/>
      </c:catAx>
      <c:valAx>
        <c:axId val="49267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68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Lack of Concern Toward</a:t>
            </a:r>
            <a:r>
              <a:rPr lang="en-GB" baseline="0"/>
              <a:t> DPP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'Politics Concerns'!$A$2</c:f>
              <c:strCache>
                <c:ptCount val="1"/>
                <c:pt idx="0">
                  <c:v>RESOURCES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Concerns'!$B$2:$E$2</c:f>
              <c:numCache>
                <c:formatCode>0.0</c:formatCode>
                <c:ptCount val="4"/>
                <c:pt idx="0">
                  <c:v>24.193548387096776</c:v>
                </c:pt>
                <c:pt idx="1">
                  <c:v>50</c:v>
                </c:pt>
                <c:pt idx="2">
                  <c:v>22.413793103448278</c:v>
                </c:pt>
                <c:pt idx="3">
                  <c:v>21.428571428571427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A-4739-BA16-1F0EF013346F}"/>
            </c:ext>
          </c:extLst>
        </c:ser>
        <c:ser>
          <c:idx val="1"/>
          <c:order val="1"/>
          <c:tx>
            <c:strRef>
              <c:f>'Politics Concerns'!$A$3</c:f>
              <c:strCache>
                <c:ptCount val="1"/>
                <c:pt idx="0">
                  <c:v>PRISON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Concerns'!$B$3:$E$3</c:f>
              <c:numCache>
                <c:formatCode>0.0</c:formatCode>
                <c:ptCount val="4"/>
                <c:pt idx="0">
                  <c:v>11.29032258064516</c:v>
                </c:pt>
                <c:pt idx="1">
                  <c:v>33.333333333333329</c:v>
                </c:pt>
                <c:pt idx="2">
                  <c:v>18.96551724137931</c:v>
                </c:pt>
                <c:pt idx="3">
                  <c:v>14.285714285714285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2A-4739-BA16-1F0EF013346F}"/>
            </c:ext>
          </c:extLst>
        </c:ser>
        <c:ser>
          <c:idx val="2"/>
          <c:order val="2"/>
          <c:tx>
            <c:strRef>
              <c:f>'Politics Concerns'!$A$4</c:f>
              <c:strCache>
                <c:ptCount val="1"/>
                <c:pt idx="0">
                  <c:v>STIGMA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Concerns'!$B$4:$E$4</c:f>
              <c:numCache>
                <c:formatCode>0.0</c:formatCode>
                <c:ptCount val="4"/>
                <c:pt idx="0">
                  <c:v>16.129032258064516</c:v>
                </c:pt>
                <c:pt idx="1">
                  <c:v>51.19047619047619</c:v>
                </c:pt>
                <c:pt idx="2">
                  <c:v>17.241379310344829</c:v>
                </c:pt>
                <c:pt idx="3">
                  <c:v>14.285714285714285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2A-4739-BA16-1F0EF013346F}"/>
            </c:ext>
          </c:extLst>
        </c:ser>
        <c:ser>
          <c:idx val="3"/>
          <c:order val="3"/>
          <c:tx>
            <c:strRef>
              <c:f>'Politics Concerns'!$A$5</c:f>
              <c:strCache>
                <c:ptCount val="1"/>
                <c:pt idx="0">
                  <c:v>HEALTH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Concerns'!$B$5:$E$5</c:f>
              <c:numCache>
                <c:formatCode>0.0</c:formatCode>
                <c:ptCount val="4"/>
                <c:pt idx="0">
                  <c:v>20.967741935483872</c:v>
                </c:pt>
                <c:pt idx="1">
                  <c:v>36.904761904761905</c:v>
                </c:pt>
                <c:pt idx="2">
                  <c:v>20.689655172413794</c:v>
                </c:pt>
                <c:pt idx="3">
                  <c:v>7.1428571428571423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2A-4739-BA16-1F0EF013346F}"/>
            </c:ext>
          </c:extLst>
        </c:ser>
        <c:ser>
          <c:idx val="4"/>
          <c:order val="4"/>
          <c:tx>
            <c:strRef>
              <c:f>'Politics Concerns'!$A$6</c:f>
              <c:strCache>
                <c:ptCount val="1"/>
                <c:pt idx="0">
                  <c:v>PRIORITY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Concerns'!$B$6:$E$6</c:f>
              <c:numCache>
                <c:formatCode>0.0</c:formatCode>
                <c:ptCount val="4"/>
                <c:pt idx="0">
                  <c:v>29.032258064516132</c:v>
                </c:pt>
                <c:pt idx="1">
                  <c:v>34.523809523809526</c:v>
                </c:pt>
                <c:pt idx="2">
                  <c:v>24.137931034482758</c:v>
                </c:pt>
                <c:pt idx="3">
                  <c:v>21.428571428571427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2A-4739-BA16-1F0EF013346F}"/>
            </c:ext>
          </c:extLst>
        </c:ser>
        <c:ser>
          <c:idx val="5"/>
          <c:order val="5"/>
          <c:tx>
            <c:strRef>
              <c:f>'Politics Concerns'!$A$7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'Politics Concerns'!$B$1:$E$1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Concerns'!$B$7:$E$7</c:f>
              <c:numCache>
                <c:formatCode>0.0</c:formatCode>
                <c:ptCount val="4"/>
                <c:pt idx="0">
                  <c:v>1.6129032258064515</c:v>
                </c:pt>
                <c:pt idx="1">
                  <c:v>11.904761904761903</c:v>
                </c:pt>
                <c:pt idx="2">
                  <c:v>12.068965517241379</c:v>
                </c:pt>
                <c:pt idx="3">
                  <c:v>14.285714285714285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2A-4739-BA16-1F0EF0133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26137631"/>
        <c:axId val="1426146751"/>
      </c:barChart>
      <c:catAx>
        <c:axId val="1426137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6146751"/>
        <c:crosses val="autoZero"/>
        <c:auto val="1"/>
        <c:lblAlgn val="ctr"/>
        <c:lblOffset val="100"/>
        <c:noMultiLvlLbl val="0"/>
      </c:catAx>
      <c:valAx>
        <c:axId val="1426146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6137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Reasons for Concern</a:t>
            </a:r>
            <a:r>
              <a:rPr lang="en-GB" baseline="0"/>
              <a:t> Toward DPP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'Politics Concerns'!$H$2</c:f>
              <c:strCache>
                <c:ptCount val="1"/>
                <c:pt idx="0">
                  <c:v>CRIME RATE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Concerns'!$I$2:$L$2</c:f>
              <c:numCache>
                <c:formatCode>0.0</c:formatCode>
                <c:ptCount val="4"/>
                <c:pt idx="0">
                  <c:v>32.258064516129032</c:v>
                </c:pt>
                <c:pt idx="1">
                  <c:v>10.714285714285714</c:v>
                </c:pt>
                <c:pt idx="2">
                  <c:v>25.862068965517242</c:v>
                </c:pt>
                <c:pt idx="3">
                  <c:v>35.714285714285715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67-4716-89D7-6135ACB24407}"/>
            </c:ext>
          </c:extLst>
        </c:ser>
        <c:ser>
          <c:idx val="1"/>
          <c:order val="1"/>
          <c:tx>
            <c:strRef>
              <c:f>'Politics Concerns'!$H$3</c:f>
              <c:strCache>
                <c:ptCount val="1"/>
                <c:pt idx="0">
                  <c:v>PREVELANCE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Concerns'!$I$3:$L$3</c:f>
              <c:numCache>
                <c:formatCode>0.0</c:formatCode>
                <c:ptCount val="4"/>
                <c:pt idx="0">
                  <c:v>26.229508196721312</c:v>
                </c:pt>
                <c:pt idx="1">
                  <c:v>10.714285714285714</c:v>
                </c:pt>
                <c:pt idx="2">
                  <c:v>29.310344827586203</c:v>
                </c:pt>
                <c:pt idx="3">
                  <c:v>35.714285714285715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67-4716-89D7-6135ACB24407}"/>
            </c:ext>
          </c:extLst>
        </c:ser>
        <c:ser>
          <c:idx val="2"/>
          <c:order val="2"/>
          <c:tx>
            <c:strRef>
              <c:f>'Politics Concerns'!$H$4</c:f>
              <c:strCache>
                <c:ptCount val="1"/>
                <c:pt idx="0">
                  <c:v>TOURISM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Concerns'!$I$4:$L$4</c:f>
              <c:numCache>
                <c:formatCode>0.0</c:formatCode>
                <c:ptCount val="4"/>
                <c:pt idx="0">
                  <c:v>9.67741935483871</c:v>
                </c:pt>
                <c:pt idx="1">
                  <c:v>3.5714285714285712</c:v>
                </c:pt>
                <c:pt idx="2">
                  <c:v>15.517241379310345</c:v>
                </c:pt>
                <c:pt idx="3">
                  <c:v>7.1428571428571423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67-4716-89D7-6135ACB24407}"/>
            </c:ext>
          </c:extLst>
        </c:ser>
        <c:ser>
          <c:idx val="3"/>
          <c:order val="3"/>
          <c:tx>
            <c:strRef>
              <c:f>'Politics Concerns'!$H$5</c:f>
              <c:strCache>
                <c:ptCount val="1"/>
                <c:pt idx="0">
                  <c:v>ADDICTION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Concerns'!$I$5:$L$5</c:f>
              <c:numCache>
                <c:formatCode>0.0</c:formatCode>
                <c:ptCount val="4"/>
                <c:pt idx="0">
                  <c:v>35.483870967741936</c:v>
                </c:pt>
                <c:pt idx="1">
                  <c:v>11.904761904761903</c:v>
                </c:pt>
                <c:pt idx="2">
                  <c:v>39.655172413793103</c:v>
                </c:pt>
                <c:pt idx="3">
                  <c:v>35.714285714285715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67-4716-89D7-6135ACB24407}"/>
            </c:ext>
          </c:extLst>
        </c:ser>
        <c:ser>
          <c:idx val="4"/>
          <c:order val="4"/>
          <c:tx>
            <c:strRef>
              <c:f>'Politics Concerns'!$H$6</c:f>
              <c:strCache>
                <c:ptCount val="1"/>
                <c:pt idx="0">
                  <c:v>NO PRISON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Concerns'!$I$6:$L$6</c:f>
              <c:numCache>
                <c:formatCode>0.0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7.1428571428571423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67-4716-89D7-6135ACB24407}"/>
            </c:ext>
          </c:extLst>
        </c:ser>
        <c:ser>
          <c:idx val="5"/>
          <c:order val="5"/>
          <c:tx>
            <c:strRef>
              <c:f>'Politics Concerns'!$H$7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'Politics Concerns'!$I$1:$L$1</c:f>
              <c:strCache>
                <c:ptCount val="4"/>
                <c:pt idx="0">
                  <c:v>Non- political</c:v>
                </c:pt>
                <c:pt idx="1">
                  <c:v>Left wing</c:v>
                </c:pt>
                <c:pt idx="2">
                  <c:v>Centre</c:v>
                </c:pt>
                <c:pt idx="3">
                  <c:v>Right wing</c:v>
                </c:pt>
              </c:strCache>
            </c:strRef>
          </c:cat>
          <c:val>
            <c:numRef>
              <c:f>'Politics Concerns'!$I$7:$L$7</c:f>
              <c:numCache>
                <c:formatCode>0.0</c:formatCode>
                <c:ptCount val="4"/>
                <c:pt idx="0">
                  <c:v>1.6129032258064515</c:v>
                </c:pt>
                <c:pt idx="1">
                  <c:v>4.7619047619047619</c:v>
                </c:pt>
                <c:pt idx="2">
                  <c:v>0</c:v>
                </c:pt>
                <c:pt idx="3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67-4716-89D7-6135ACB24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904671"/>
        <c:axId val="1170918111"/>
      </c:barChart>
      <c:catAx>
        <c:axId val="117090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918111"/>
        <c:crosses val="autoZero"/>
        <c:auto val="1"/>
        <c:lblAlgn val="ctr"/>
        <c:lblOffset val="100"/>
        <c:noMultiLvlLbl val="0"/>
      </c:catAx>
      <c:valAx>
        <c:axId val="1170918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90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8</xdr:row>
      <xdr:rowOff>156210</xdr:rowOff>
    </xdr:from>
    <xdr:to>
      <xdr:col>5</xdr:col>
      <xdr:colOff>441960</xdr:colOff>
      <xdr:row>23</xdr:row>
      <xdr:rowOff>156210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599F49-A20D-606D-9C6E-BCD0D8A621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594360</xdr:colOff>
      <xdr:row>8</xdr:row>
      <xdr:rowOff>156210</xdr:rowOff>
    </xdr:from>
    <xdr:to>
      <xdr:col>14</xdr:col>
      <xdr:colOff>144780</xdr:colOff>
      <xdr:row>23</xdr:row>
      <xdr:rowOff>156210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549D3E0-D6FD-F0B3-0FBB-5B5E07B07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7</xdr:row>
      <xdr:rowOff>72390</xdr:rowOff>
    </xdr:from>
    <xdr:to>
      <xdr:col>5</xdr:col>
      <xdr:colOff>411480</xdr:colOff>
      <xdr:row>22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98EFCA-1E68-528F-39A2-199E8DBF9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15240</xdr:colOff>
      <xdr:row>7</xdr:row>
      <xdr:rowOff>80010</xdr:rowOff>
    </xdr:from>
    <xdr:to>
      <xdr:col>13</xdr:col>
      <xdr:colOff>175260</xdr:colOff>
      <xdr:row>22</xdr:row>
      <xdr:rowOff>80010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C4BFCF-6649-6B7F-6A30-F57860212A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57150</xdr:rowOff>
    </xdr:from>
    <xdr:to>
      <xdr:col>13</xdr:col>
      <xdr:colOff>160020</xdr:colOff>
      <xdr:row>22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EE8C53-D420-D44A-A6D5-CB9D0956B4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7</xdr:row>
      <xdr:rowOff>110490</xdr:rowOff>
    </xdr:from>
    <xdr:to>
      <xdr:col>5</xdr:col>
      <xdr:colOff>510540</xdr:colOff>
      <xdr:row>22</xdr:row>
      <xdr:rowOff>110490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5E3AEFE-1980-C195-A094-86049D4C18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80010</xdr:rowOff>
    </xdr:from>
    <xdr:to>
      <xdr:col>5</xdr:col>
      <xdr:colOff>38100</xdr:colOff>
      <xdr:row>22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8BE0AF-DC8F-0CBD-8E5D-4C0ECB0C8E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579120</xdr:colOff>
      <xdr:row>7</xdr:row>
      <xdr:rowOff>57150</xdr:rowOff>
    </xdr:from>
    <xdr:to>
      <xdr:col>13</xdr:col>
      <xdr:colOff>129540</xdr:colOff>
      <xdr:row>22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EE0F74-DEAA-440A-61D1-CEB42E53F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zoeco" refreshedDate="45601.709909027777" createdVersion="8" refreshedVersion="8" minRefreshableVersion="3" recordCount="218" xr:uid="{46A0861F-031A-41B4-AB6F-5270D9873F85}">
  <cacheSource type="worksheet">
    <worksheetSource ref="A1:T1048576" sheet="Raw Data"/>
  </cacheSource>
  <cacheFields count="20">
    <cacheField name="Q3" numFmtId="0">
      <sharedItems containsBlank="1"/>
    </cacheField>
    <cacheField name="AGE" numFmtId="0">
      <sharedItems containsString="0" containsBlank="1" containsNumber="1" containsInteger="1" minValue="1" maxValue="6" count="7">
        <n v="6"/>
        <n v="2"/>
        <n v="4"/>
        <n v="5"/>
        <n v="1"/>
        <n v="3"/>
        <m/>
      </sharedItems>
    </cacheField>
    <cacheField name="GENDER" numFmtId="0">
      <sharedItems containsString="0" containsBlank="1" containsNumber="1" containsInteger="1" minValue="1" maxValue="4" count="5">
        <n v="2"/>
        <n v="1"/>
        <n v="3"/>
        <n v="4"/>
        <m/>
      </sharedItems>
    </cacheField>
    <cacheField name="EDUCATION" numFmtId="0">
      <sharedItems containsString="0" containsBlank="1" containsNumber="1" containsInteger="1" minValue="1" maxValue="7" count="7">
        <n v="4"/>
        <n v="6"/>
        <n v="5"/>
        <n v="7"/>
        <n v="3"/>
        <m/>
        <n v="1" u="1"/>
      </sharedItems>
    </cacheField>
    <cacheField name="LEANING" numFmtId="0">
      <sharedItems containsString="0" containsBlank="1" containsNumber="1" containsInteger="1" minValue="1" maxValue="4" count="5">
        <n v="3"/>
        <n v="2"/>
        <n v="1"/>
        <n v="4"/>
        <m/>
      </sharedItems>
    </cacheField>
    <cacheField name="PARTY" numFmtId="0">
      <sharedItems containsString="0" containsBlank="1" containsNumber="1" containsInteger="1" minValue="1" maxValue="12"/>
    </cacheField>
    <cacheField name="Q12" numFmtId="0">
      <sharedItems containsString="0" containsBlank="1" containsNumber="1" containsInteger="1" minValue="1" maxValue="5"/>
    </cacheField>
    <cacheField name="WORRIED?" numFmtId="0">
      <sharedItems containsString="0" containsBlank="1" containsNumber="1" containsInteger="1" minValue="1" maxValue="3" count="4">
        <n v="1"/>
        <n v="3"/>
        <n v="2"/>
        <m/>
      </sharedItems>
    </cacheField>
    <cacheField name="RESOURCES" numFmtId="0">
      <sharedItems containsString="0" containsBlank="1" containsNumber="1" containsInteger="1" minValue="0" maxValue="1"/>
    </cacheField>
    <cacheField name="PRISON" numFmtId="0">
      <sharedItems containsString="0" containsBlank="1" containsNumber="1" containsInteger="1" minValue="0" maxValue="1"/>
    </cacheField>
    <cacheField name="STIGMA" numFmtId="0">
      <sharedItems containsString="0" containsBlank="1" containsNumber="1" containsInteger="1" minValue="0" maxValue="1"/>
    </cacheField>
    <cacheField name="HEALTH" numFmtId="0">
      <sharedItems containsString="0" containsBlank="1" containsNumber="1" containsInteger="1" minValue="0" maxValue="1"/>
    </cacheField>
    <cacheField name="TRAFFICKERS AND DEALER" numFmtId="0">
      <sharedItems containsString="0" containsBlank="1" containsNumber="1" containsInteger="1" minValue="0" maxValue="1"/>
    </cacheField>
    <cacheField name="OTHER" numFmtId="0">
      <sharedItems containsString="0" containsBlank="1" containsNumber="1" containsInteger="1" minValue="0" maxValue="1"/>
    </cacheField>
    <cacheField name="CRIME RATE" numFmtId="0">
      <sharedItems containsString="0" containsBlank="1" containsNumber="1" containsInteger="1" minValue="0" maxValue="1"/>
    </cacheField>
    <cacheField name="PREVELENCE" numFmtId="0">
      <sharedItems containsString="0" containsBlank="1" containsNumber="1" containsInteger="1" minValue="0" maxValue="1"/>
    </cacheField>
    <cacheField name="TOURISM" numFmtId="0">
      <sharedItems containsString="0" containsBlank="1" containsNumber="1" containsInteger="1" minValue="0" maxValue="1"/>
    </cacheField>
    <cacheField name="ADDICTION" numFmtId="0">
      <sharedItems containsString="0" containsBlank="1" containsNumber="1" containsInteger="1" minValue="0" maxValue="1"/>
    </cacheField>
    <cacheField name="PRISON2" numFmtId="0">
      <sharedItems containsString="0" containsBlank="1" containsNumber="1" containsInteger="1" minValue="0" maxValue="0"/>
    </cacheField>
    <cacheField name="OTHER2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8">
  <r>
    <s v="5017mr"/>
    <x v="0"/>
    <x v="0"/>
    <x v="0"/>
    <x v="0"/>
    <n v="3"/>
    <n v="1"/>
    <x v="0"/>
    <n v="0"/>
    <n v="0"/>
    <n v="0"/>
    <n v="0"/>
    <n v="0"/>
    <n v="0"/>
    <n v="1"/>
    <n v="1"/>
    <n v="1"/>
    <n v="0"/>
    <n v="0"/>
    <n v="0"/>
  </r>
  <r>
    <s v="9222lh"/>
    <x v="1"/>
    <x v="0"/>
    <x v="1"/>
    <x v="1"/>
    <n v="9"/>
    <n v="4"/>
    <x v="1"/>
    <n v="0"/>
    <n v="1"/>
    <n v="1"/>
    <n v="0"/>
    <n v="1"/>
    <n v="0"/>
    <n v="0"/>
    <n v="0"/>
    <n v="0"/>
    <n v="0"/>
    <n v="0"/>
    <n v="0"/>
  </r>
  <r>
    <s v="1973jjm"/>
    <x v="2"/>
    <x v="0"/>
    <x v="0"/>
    <x v="0"/>
    <n v="12"/>
    <n v="4"/>
    <x v="1"/>
    <n v="0"/>
    <n v="1"/>
    <n v="0"/>
    <n v="1"/>
    <n v="1"/>
    <n v="0"/>
    <n v="0"/>
    <n v="0"/>
    <n v="0"/>
    <n v="0"/>
    <n v="0"/>
    <n v="0"/>
  </r>
  <r>
    <s v="2468SC"/>
    <x v="3"/>
    <x v="0"/>
    <x v="0"/>
    <x v="0"/>
    <n v="3"/>
    <n v="1"/>
    <x v="2"/>
    <n v="0"/>
    <n v="0"/>
    <n v="0"/>
    <n v="0"/>
    <n v="0"/>
    <n v="0"/>
    <n v="0"/>
    <n v="0"/>
    <n v="0"/>
    <n v="0"/>
    <n v="0"/>
    <n v="0"/>
  </r>
  <r>
    <s v="3004aj"/>
    <x v="2"/>
    <x v="0"/>
    <x v="2"/>
    <x v="0"/>
    <n v="2"/>
    <n v="4"/>
    <x v="0"/>
    <n v="0"/>
    <n v="0"/>
    <n v="0"/>
    <n v="0"/>
    <n v="0"/>
    <n v="0"/>
    <n v="0"/>
    <n v="0"/>
    <n v="0"/>
    <n v="1"/>
    <n v="0"/>
    <n v="0"/>
  </r>
  <r>
    <s v="0703SE"/>
    <x v="2"/>
    <x v="0"/>
    <x v="3"/>
    <x v="1"/>
    <n v="9"/>
    <n v="4"/>
    <x v="2"/>
    <n v="0"/>
    <n v="0"/>
    <n v="0"/>
    <n v="0"/>
    <n v="0"/>
    <n v="0"/>
    <n v="0"/>
    <n v="0"/>
    <n v="0"/>
    <n v="0"/>
    <n v="0"/>
    <n v="0"/>
  </r>
  <r>
    <s v="5469ei"/>
    <x v="2"/>
    <x v="0"/>
    <x v="4"/>
    <x v="0"/>
    <n v="4"/>
    <n v="3"/>
    <x v="0"/>
    <n v="0"/>
    <n v="0"/>
    <n v="0"/>
    <n v="0"/>
    <n v="0"/>
    <n v="0"/>
    <n v="1"/>
    <n v="0"/>
    <n v="1"/>
    <n v="0"/>
    <n v="0"/>
    <n v="0"/>
  </r>
  <r>
    <s v="1305AW"/>
    <x v="3"/>
    <x v="0"/>
    <x v="2"/>
    <x v="0"/>
    <n v="1"/>
    <n v="2"/>
    <x v="2"/>
    <n v="0"/>
    <n v="0"/>
    <n v="0"/>
    <n v="0"/>
    <n v="0"/>
    <n v="0"/>
    <n v="0"/>
    <n v="0"/>
    <n v="0"/>
    <n v="0"/>
    <n v="0"/>
    <n v="0"/>
  </r>
  <r>
    <s v="1429cs"/>
    <x v="4"/>
    <x v="0"/>
    <x v="2"/>
    <x v="2"/>
    <n v="1"/>
    <n v="4"/>
    <x v="2"/>
    <n v="0"/>
    <n v="0"/>
    <n v="0"/>
    <n v="0"/>
    <n v="0"/>
    <n v="0"/>
    <n v="0"/>
    <n v="0"/>
    <n v="0"/>
    <n v="0"/>
    <n v="0"/>
    <n v="0"/>
  </r>
  <r>
    <s v="1234al"/>
    <x v="5"/>
    <x v="0"/>
    <x v="2"/>
    <x v="1"/>
    <n v="9"/>
    <n v="5"/>
    <x v="1"/>
    <n v="1"/>
    <n v="1"/>
    <n v="1"/>
    <n v="0"/>
    <n v="0"/>
    <n v="0"/>
    <n v="0"/>
    <n v="0"/>
    <n v="0"/>
    <n v="0"/>
    <n v="0"/>
    <n v="0"/>
  </r>
  <r>
    <s v="1999march"/>
    <x v="2"/>
    <x v="0"/>
    <x v="0"/>
    <x v="1"/>
    <n v="9"/>
    <n v="4"/>
    <x v="0"/>
    <n v="0"/>
    <n v="0"/>
    <n v="0"/>
    <n v="0"/>
    <n v="0"/>
    <n v="0"/>
    <n v="1"/>
    <n v="0"/>
    <n v="0"/>
    <n v="0"/>
    <n v="0"/>
    <n v="1"/>
  </r>
  <r>
    <s v="April28"/>
    <x v="3"/>
    <x v="1"/>
    <x v="2"/>
    <x v="1"/>
    <n v="2"/>
    <n v="5"/>
    <x v="1"/>
    <n v="1"/>
    <n v="1"/>
    <n v="0"/>
    <n v="1"/>
    <n v="0"/>
    <n v="0"/>
    <n v="0"/>
    <n v="0"/>
    <n v="0"/>
    <n v="0"/>
    <n v="0"/>
    <n v="0"/>
  </r>
  <r>
    <s v="2010zc"/>
    <x v="4"/>
    <x v="0"/>
    <x v="1"/>
    <x v="1"/>
    <n v="2"/>
    <n v="5"/>
    <x v="1"/>
    <n v="1"/>
    <n v="1"/>
    <n v="0"/>
    <n v="1"/>
    <n v="0"/>
    <n v="0"/>
    <n v="0"/>
    <n v="0"/>
    <n v="0"/>
    <n v="0"/>
    <n v="0"/>
    <n v="0"/>
  </r>
  <r>
    <s v="1246ee"/>
    <x v="4"/>
    <x v="2"/>
    <x v="2"/>
    <x v="1"/>
    <n v="2"/>
    <n v="4"/>
    <x v="1"/>
    <n v="1"/>
    <n v="0"/>
    <n v="1"/>
    <n v="1"/>
    <n v="0"/>
    <n v="0"/>
    <n v="0"/>
    <n v="0"/>
    <n v="0"/>
    <n v="0"/>
    <n v="0"/>
    <n v="0"/>
  </r>
  <r>
    <s v="0223ec"/>
    <x v="2"/>
    <x v="0"/>
    <x v="0"/>
    <x v="0"/>
    <n v="3"/>
    <n v="2"/>
    <x v="0"/>
    <n v="0"/>
    <n v="0"/>
    <n v="0"/>
    <n v="0"/>
    <n v="0"/>
    <n v="0"/>
    <n v="0"/>
    <n v="0"/>
    <n v="0"/>
    <n v="1"/>
    <n v="0"/>
    <n v="0"/>
  </r>
  <r>
    <s v="7456mf"/>
    <x v="5"/>
    <x v="1"/>
    <x v="2"/>
    <x v="2"/>
    <n v="1"/>
    <n v="1"/>
    <x v="0"/>
    <n v="0"/>
    <n v="0"/>
    <n v="0"/>
    <n v="0"/>
    <n v="0"/>
    <n v="0"/>
    <n v="0"/>
    <n v="1"/>
    <n v="1"/>
    <n v="1"/>
    <n v="0"/>
    <n v="0"/>
  </r>
  <r>
    <s v="2024yb"/>
    <x v="4"/>
    <x v="2"/>
    <x v="0"/>
    <x v="1"/>
    <n v="9"/>
    <n v="5"/>
    <x v="1"/>
    <n v="1"/>
    <n v="1"/>
    <n v="1"/>
    <n v="0"/>
    <n v="0"/>
    <n v="0"/>
    <n v="0"/>
    <n v="0"/>
    <n v="0"/>
    <n v="0"/>
    <n v="0"/>
    <n v="0"/>
  </r>
  <r>
    <s v="1979jc"/>
    <x v="5"/>
    <x v="0"/>
    <x v="2"/>
    <x v="1"/>
    <n v="8"/>
    <n v="4"/>
    <x v="1"/>
    <n v="0"/>
    <n v="0"/>
    <n v="1"/>
    <n v="0"/>
    <n v="1"/>
    <n v="0"/>
    <n v="0"/>
    <n v="0"/>
    <n v="0"/>
    <n v="0"/>
    <n v="0"/>
    <n v="0"/>
  </r>
  <r>
    <s v="2112sc"/>
    <x v="1"/>
    <x v="3"/>
    <x v="2"/>
    <x v="1"/>
    <n v="9"/>
    <n v="4"/>
    <x v="1"/>
    <n v="1"/>
    <n v="0"/>
    <n v="1"/>
    <n v="0"/>
    <n v="1"/>
    <n v="0"/>
    <n v="0"/>
    <n v="0"/>
    <n v="0"/>
    <n v="0"/>
    <n v="0"/>
    <n v="0"/>
  </r>
  <r>
    <s v="1604aj"/>
    <x v="5"/>
    <x v="0"/>
    <x v="2"/>
    <x v="3"/>
    <n v="4"/>
    <n v="4"/>
    <x v="1"/>
    <n v="1"/>
    <n v="0"/>
    <n v="0"/>
    <n v="0"/>
    <n v="1"/>
    <n v="1"/>
    <n v="0"/>
    <n v="0"/>
    <n v="0"/>
    <n v="0"/>
    <n v="0"/>
    <n v="0"/>
  </r>
  <r>
    <s v="1602ho"/>
    <x v="5"/>
    <x v="1"/>
    <x v="0"/>
    <x v="2"/>
    <n v="1"/>
    <n v="4"/>
    <x v="2"/>
    <n v="0"/>
    <n v="0"/>
    <n v="0"/>
    <n v="0"/>
    <n v="0"/>
    <n v="0"/>
    <n v="0"/>
    <n v="0"/>
    <n v="0"/>
    <n v="0"/>
    <n v="0"/>
    <n v="0"/>
  </r>
  <r>
    <s v="1979jo"/>
    <x v="5"/>
    <x v="0"/>
    <x v="4"/>
    <x v="2"/>
    <n v="1"/>
    <n v="4"/>
    <x v="1"/>
    <n v="0"/>
    <n v="0"/>
    <n v="1"/>
    <n v="0"/>
    <n v="0"/>
    <n v="0"/>
    <n v="0"/>
    <n v="0"/>
    <n v="0"/>
    <n v="0"/>
    <n v="0"/>
    <n v="0"/>
  </r>
  <r>
    <s v="5824wb"/>
    <x v="4"/>
    <x v="1"/>
    <x v="0"/>
    <x v="1"/>
    <n v="9"/>
    <n v="5"/>
    <x v="1"/>
    <n v="0"/>
    <n v="1"/>
    <n v="1"/>
    <n v="1"/>
    <n v="0"/>
    <n v="0"/>
    <n v="0"/>
    <n v="0"/>
    <n v="0"/>
    <n v="0"/>
    <n v="0"/>
    <n v="0"/>
  </r>
  <r>
    <s v="1982ra"/>
    <x v="5"/>
    <x v="0"/>
    <x v="0"/>
    <x v="2"/>
    <n v="3"/>
    <n v="4"/>
    <x v="1"/>
    <n v="1"/>
    <n v="0"/>
    <n v="0"/>
    <n v="1"/>
    <n v="1"/>
    <n v="0"/>
    <n v="0"/>
    <n v="0"/>
    <n v="0"/>
    <n v="0"/>
    <n v="0"/>
    <n v="0"/>
  </r>
  <r>
    <s v="1964rn"/>
    <x v="3"/>
    <x v="1"/>
    <x v="4"/>
    <x v="0"/>
    <n v="4"/>
    <n v="1"/>
    <x v="1"/>
    <n v="0"/>
    <n v="0"/>
    <n v="0"/>
    <n v="0"/>
    <n v="1"/>
    <n v="0"/>
    <n v="0"/>
    <n v="0"/>
    <n v="0"/>
    <n v="0"/>
    <n v="0"/>
    <n v="0"/>
  </r>
  <r>
    <s v="1963hn"/>
    <x v="3"/>
    <x v="0"/>
    <x v="0"/>
    <x v="0"/>
    <n v="3"/>
    <n v="4"/>
    <x v="1"/>
    <n v="1"/>
    <n v="0"/>
    <n v="0"/>
    <n v="1"/>
    <n v="1"/>
    <n v="0"/>
    <n v="0"/>
    <n v="0"/>
    <n v="0"/>
    <n v="0"/>
    <n v="0"/>
    <n v="0"/>
  </r>
  <r>
    <s v="0106ak"/>
    <x v="4"/>
    <x v="2"/>
    <x v="2"/>
    <x v="1"/>
    <n v="9"/>
    <n v="4"/>
    <x v="1"/>
    <n v="1"/>
    <n v="0"/>
    <n v="1"/>
    <n v="0"/>
    <n v="1"/>
    <n v="0"/>
    <n v="0"/>
    <n v="0"/>
    <n v="0"/>
    <n v="0"/>
    <n v="0"/>
    <n v="0"/>
  </r>
  <r>
    <s v="2024Eb"/>
    <x v="4"/>
    <x v="0"/>
    <x v="2"/>
    <x v="1"/>
    <n v="9"/>
    <n v="5"/>
    <x v="1"/>
    <n v="1"/>
    <n v="1"/>
    <n v="1"/>
    <n v="0"/>
    <n v="0"/>
    <n v="0"/>
    <n v="0"/>
    <n v="0"/>
    <n v="0"/>
    <n v="0"/>
    <n v="0"/>
    <n v="0"/>
  </r>
  <r>
    <s v="2528fg"/>
    <x v="5"/>
    <x v="0"/>
    <x v="2"/>
    <x v="2"/>
    <n v="1"/>
    <n v="3"/>
    <x v="2"/>
    <n v="0"/>
    <n v="0"/>
    <n v="0"/>
    <n v="0"/>
    <n v="0"/>
    <n v="0"/>
    <n v="0"/>
    <n v="0"/>
    <n v="0"/>
    <n v="0"/>
    <n v="0"/>
    <n v="0"/>
  </r>
  <r>
    <s v="2451xy"/>
    <x v="3"/>
    <x v="0"/>
    <x v="0"/>
    <x v="2"/>
    <n v="1"/>
    <n v="1"/>
    <x v="2"/>
    <n v="0"/>
    <n v="0"/>
    <n v="0"/>
    <n v="0"/>
    <n v="0"/>
    <n v="0"/>
    <n v="0"/>
    <n v="0"/>
    <n v="0"/>
    <n v="0"/>
    <n v="0"/>
    <n v="0"/>
  </r>
  <r>
    <s v="1234dh"/>
    <x v="2"/>
    <x v="0"/>
    <x v="4"/>
    <x v="0"/>
    <n v="7"/>
    <n v="1"/>
    <x v="2"/>
    <n v="0"/>
    <n v="0"/>
    <n v="0"/>
    <n v="0"/>
    <n v="0"/>
    <n v="0"/>
    <n v="0"/>
    <n v="0"/>
    <n v="0"/>
    <n v="0"/>
    <n v="0"/>
    <n v="0"/>
  </r>
  <r>
    <s v="8904ch"/>
    <x v="2"/>
    <x v="0"/>
    <x v="0"/>
    <x v="2"/>
    <n v="1"/>
    <n v="3"/>
    <x v="1"/>
    <n v="1"/>
    <n v="1"/>
    <n v="0"/>
    <n v="0"/>
    <n v="1"/>
    <n v="0"/>
    <n v="0"/>
    <n v="0"/>
    <n v="0"/>
    <n v="0"/>
    <n v="0"/>
    <n v="0"/>
  </r>
  <r>
    <s v="K1wi"/>
    <x v="4"/>
    <x v="0"/>
    <x v="2"/>
    <x v="2"/>
    <n v="1"/>
    <n v="4"/>
    <x v="2"/>
    <n v="0"/>
    <n v="0"/>
    <n v="0"/>
    <n v="0"/>
    <n v="0"/>
    <n v="0"/>
    <n v="0"/>
    <n v="0"/>
    <n v="0"/>
    <n v="0"/>
    <n v="0"/>
    <n v="0"/>
  </r>
  <r>
    <s v="DDG413"/>
    <x v="4"/>
    <x v="3"/>
    <x v="2"/>
    <x v="0"/>
    <n v="7"/>
    <n v="1"/>
    <x v="0"/>
    <n v="0"/>
    <n v="0"/>
    <n v="0"/>
    <n v="0"/>
    <n v="0"/>
    <n v="0"/>
    <n v="1"/>
    <n v="0"/>
    <n v="1"/>
    <n v="1"/>
    <n v="0"/>
    <n v="0"/>
  </r>
  <r>
    <s v="0405hw"/>
    <x v="4"/>
    <x v="1"/>
    <x v="2"/>
    <x v="2"/>
    <n v="1"/>
    <n v="2"/>
    <x v="2"/>
    <n v="0"/>
    <n v="0"/>
    <n v="0"/>
    <n v="0"/>
    <n v="0"/>
    <n v="0"/>
    <n v="0"/>
    <n v="0"/>
    <n v="0"/>
    <n v="0"/>
    <n v="0"/>
    <n v="0"/>
  </r>
  <r>
    <s v="7136an"/>
    <x v="4"/>
    <x v="0"/>
    <x v="2"/>
    <x v="1"/>
    <n v="8"/>
    <n v="4"/>
    <x v="2"/>
    <n v="0"/>
    <n v="0"/>
    <n v="0"/>
    <n v="0"/>
    <n v="0"/>
    <n v="0"/>
    <n v="0"/>
    <n v="0"/>
    <n v="0"/>
    <n v="0"/>
    <n v="0"/>
    <n v="0"/>
  </r>
  <r>
    <s v="5668sf"/>
    <x v="3"/>
    <x v="0"/>
    <x v="0"/>
    <x v="1"/>
    <n v="9"/>
    <n v="1"/>
    <x v="0"/>
    <n v="0"/>
    <n v="0"/>
    <n v="0"/>
    <n v="0"/>
    <n v="0"/>
    <n v="0"/>
    <n v="1"/>
    <n v="1"/>
    <n v="0"/>
    <n v="1"/>
    <n v="0"/>
    <n v="0"/>
  </r>
  <r>
    <s v="October1934"/>
    <x v="0"/>
    <x v="1"/>
    <x v="4"/>
    <x v="2"/>
    <n v="3"/>
    <n v="1"/>
    <x v="0"/>
    <n v="0"/>
    <n v="0"/>
    <n v="0"/>
    <n v="0"/>
    <n v="0"/>
    <n v="0"/>
    <n v="0"/>
    <n v="1"/>
    <n v="1"/>
    <n v="1"/>
    <n v="0"/>
    <n v="0"/>
  </r>
  <r>
    <s v="3825an"/>
    <x v="4"/>
    <x v="0"/>
    <x v="2"/>
    <x v="1"/>
    <n v="9"/>
    <n v="5"/>
    <x v="1"/>
    <n v="0"/>
    <n v="1"/>
    <n v="1"/>
    <n v="1"/>
    <n v="0"/>
    <n v="0"/>
    <n v="0"/>
    <n v="0"/>
    <n v="0"/>
    <n v="0"/>
    <n v="0"/>
    <n v="0"/>
  </r>
  <r>
    <s v="0202RS"/>
    <x v="2"/>
    <x v="1"/>
    <x v="0"/>
    <x v="3"/>
    <n v="3"/>
    <n v="4"/>
    <x v="2"/>
    <n v="0"/>
    <n v="0"/>
    <n v="0"/>
    <n v="0"/>
    <n v="0"/>
    <n v="0"/>
    <n v="0"/>
    <n v="0"/>
    <n v="0"/>
    <n v="0"/>
    <n v="0"/>
    <n v="0"/>
  </r>
  <r>
    <s v="6482SC"/>
    <x v="4"/>
    <x v="0"/>
    <x v="2"/>
    <x v="0"/>
    <n v="3"/>
    <n v="4"/>
    <x v="2"/>
    <n v="0"/>
    <n v="0"/>
    <n v="0"/>
    <n v="0"/>
    <n v="0"/>
    <n v="0"/>
    <n v="0"/>
    <n v="0"/>
    <n v="0"/>
    <n v="0"/>
    <n v="0"/>
    <n v="0"/>
  </r>
  <r>
    <s v="ms7689"/>
    <x v="4"/>
    <x v="1"/>
    <x v="0"/>
    <x v="1"/>
    <n v="7"/>
    <n v="4"/>
    <x v="1"/>
    <n v="0"/>
    <n v="1"/>
    <n v="1"/>
    <n v="1"/>
    <n v="0"/>
    <n v="0"/>
    <n v="0"/>
    <n v="0"/>
    <n v="0"/>
    <n v="0"/>
    <n v="0"/>
    <n v="0"/>
  </r>
  <r>
    <s v="1290TU"/>
    <x v="4"/>
    <x v="1"/>
    <x v="2"/>
    <x v="1"/>
    <n v="8"/>
    <n v="5"/>
    <x v="1"/>
    <n v="1"/>
    <n v="0"/>
    <n v="1"/>
    <n v="1"/>
    <n v="0"/>
    <n v="0"/>
    <n v="0"/>
    <n v="0"/>
    <n v="0"/>
    <n v="0"/>
    <n v="0"/>
    <n v="0"/>
  </r>
  <r>
    <s v="3101rs"/>
    <x v="4"/>
    <x v="0"/>
    <x v="2"/>
    <x v="1"/>
    <n v="9"/>
    <n v="5"/>
    <x v="2"/>
    <n v="0"/>
    <n v="0"/>
    <n v="0"/>
    <n v="0"/>
    <n v="0"/>
    <n v="0"/>
    <n v="0"/>
    <n v="0"/>
    <n v="0"/>
    <n v="0"/>
    <n v="0"/>
    <n v="0"/>
  </r>
  <r>
    <s v="0602CG"/>
    <x v="1"/>
    <x v="0"/>
    <x v="0"/>
    <x v="2"/>
    <n v="4"/>
    <n v="1"/>
    <x v="0"/>
    <n v="0"/>
    <n v="0"/>
    <n v="0"/>
    <n v="0"/>
    <n v="0"/>
    <n v="0"/>
    <n v="1"/>
    <n v="0"/>
    <n v="1"/>
    <n v="1"/>
    <n v="0"/>
    <n v="0"/>
  </r>
  <r>
    <s v="1975jb"/>
    <x v="2"/>
    <x v="0"/>
    <x v="1"/>
    <x v="0"/>
    <n v="7"/>
    <n v="4"/>
    <x v="1"/>
    <n v="1"/>
    <n v="1"/>
    <n v="0"/>
    <n v="0"/>
    <n v="0"/>
    <n v="0"/>
    <n v="0"/>
    <n v="0"/>
    <n v="0"/>
    <n v="0"/>
    <n v="0"/>
    <n v="0"/>
  </r>
  <r>
    <s v="1356dgg"/>
    <x v="1"/>
    <x v="0"/>
    <x v="1"/>
    <x v="1"/>
    <n v="12"/>
    <n v="4"/>
    <x v="1"/>
    <n v="1"/>
    <n v="0"/>
    <n v="0"/>
    <n v="0"/>
    <n v="1"/>
    <n v="0"/>
    <n v="0"/>
    <n v="0"/>
    <n v="0"/>
    <n v="0"/>
    <n v="0"/>
    <n v="0"/>
  </r>
  <r>
    <s v="Sara18"/>
    <x v="1"/>
    <x v="0"/>
    <x v="0"/>
    <x v="1"/>
    <n v="1"/>
    <n v="4"/>
    <x v="1"/>
    <n v="1"/>
    <n v="0"/>
    <n v="0"/>
    <n v="1"/>
    <n v="0"/>
    <n v="0"/>
    <n v="0"/>
    <n v="0"/>
    <n v="0"/>
    <n v="0"/>
    <n v="0"/>
    <n v="0"/>
  </r>
  <r>
    <s v="8934sc"/>
    <x v="2"/>
    <x v="0"/>
    <x v="2"/>
    <x v="1"/>
    <n v="2"/>
    <n v="5"/>
    <x v="1"/>
    <n v="0"/>
    <n v="0"/>
    <n v="1"/>
    <n v="1"/>
    <n v="1"/>
    <n v="0"/>
    <n v="0"/>
    <n v="0"/>
    <n v="0"/>
    <n v="0"/>
    <n v="0"/>
    <n v="0"/>
  </r>
  <r>
    <s v="1409dn"/>
    <x v="2"/>
    <x v="0"/>
    <x v="4"/>
    <x v="2"/>
    <n v="2"/>
    <n v="4"/>
    <x v="0"/>
    <n v="0"/>
    <n v="0"/>
    <n v="0"/>
    <n v="0"/>
    <n v="0"/>
    <n v="0"/>
    <n v="1"/>
    <n v="1"/>
    <n v="0"/>
    <n v="1"/>
    <n v="0"/>
    <n v="0"/>
  </r>
  <r>
    <s v="1704IN"/>
    <x v="2"/>
    <x v="0"/>
    <x v="1"/>
    <x v="1"/>
    <n v="7"/>
    <n v="3"/>
    <x v="2"/>
    <n v="0"/>
    <n v="0"/>
    <n v="0"/>
    <n v="0"/>
    <n v="0"/>
    <n v="0"/>
    <n v="0"/>
    <n v="0"/>
    <n v="0"/>
    <n v="0"/>
    <n v="0"/>
    <n v="0"/>
  </r>
  <r>
    <s v="8140pk"/>
    <x v="2"/>
    <x v="1"/>
    <x v="1"/>
    <x v="3"/>
    <n v="3"/>
    <n v="4"/>
    <x v="2"/>
    <n v="0"/>
    <n v="0"/>
    <n v="0"/>
    <n v="0"/>
    <n v="0"/>
    <n v="0"/>
    <n v="0"/>
    <n v="0"/>
    <n v="0"/>
    <n v="0"/>
    <n v="0"/>
    <n v="0"/>
  </r>
  <r>
    <s v="3101jc"/>
    <x v="0"/>
    <x v="1"/>
    <x v="2"/>
    <x v="1"/>
    <n v="4"/>
    <n v="1"/>
    <x v="0"/>
    <n v="0"/>
    <n v="0"/>
    <n v="0"/>
    <n v="0"/>
    <n v="0"/>
    <n v="0"/>
    <n v="0"/>
    <n v="1"/>
    <n v="1"/>
    <n v="1"/>
    <n v="0"/>
    <n v="0"/>
  </r>
  <r>
    <s v="Ryba69"/>
    <x v="1"/>
    <x v="1"/>
    <x v="0"/>
    <x v="3"/>
    <n v="4"/>
    <n v="4"/>
    <x v="1"/>
    <n v="0"/>
    <n v="0"/>
    <n v="0"/>
    <n v="0"/>
    <n v="1"/>
    <n v="0"/>
    <n v="0"/>
    <n v="0"/>
    <n v="0"/>
    <n v="0"/>
    <n v="0"/>
    <n v="0"/>
  </r>
  <r>
    <s v="1969ta"/>
    <x v="2"/>
    <x v="0"/>
    <x v="0"/>
    <x v="1"/>
    <n v="8"/>
    <n v="5"/>
    <x v="1"/>
    <n v="1"/>
    <n v="1"/>
    <n v="0"/>
    <n v="0"/>
    <n v="1"/>
    <n v="0"/>
    <n v="0"/>
    <n v="0"/>
    <n v="0"/>
    <n v="0"/>
    <n v="0"/>
    <n v="0"/>
  </r>
  <r>
    <s v="2511nk"/>
    <x v="5"/>
    <x v="0"/>
    <x v="2"/>
    <x v="2"/>
    <n v="8"/>
    <n v="4"/>
    <x v="2"/>
    <n v="0"/>
    <n v="0"/>
    <n v="0"/>
    <n v="0"/>
    <n v="0"/>
    <n v="0"/>
    <n v="0"/>
    <n v="0"/>
    <n v="0"/>
    <n v="0"/>
    <n v="0"/>
    <n v="0"/>
  </r>
  <r>
    <s v="Testnam"/>
    <x v="1"/>
    <x v="1"/>
    <x v="2"/>
    <x v="1"/>
    <n v="2"/>
    <n v="5"/>
    <x v="1"/>
    <n v="1"/>
    <n v="0"/>
    <n v="1"/>
    <n v="1"/>
    <n v="0"/>
    <n v="0"/>
    <n v="0"/>
    <n v="0"/>
    <n v="0"/>
    <n v="0"/>
    <n v="0"/>
    <n v="0"/>
  </r>
  <r>
    <s v="2609p"/>
    <x v="5"/>
    <x v="0"/>
    <x v="2"/>
    <x v="2"/>
    <n v="1"/>
    <n v="4"/>
    <x v="2"/>
    <n v="0"/>
    <n v="0"/>
    <n v="0"/>
    <n v="0"/>
    <n v="0"/>
    <n v="0"/>
    <n v="0"/>
    <n v="0"/>
    <n v="0"/>
    <n v="0"/>
    <n v="0"/>
    <n v="0"/>
  </r>
  <r>
    <s v="1508BR"/>
    <x v="3"/>
    <x v="1"/>
    <x v="4"/>
    <x v="2"/>
    <n v="3"/>
    <n v="2"/>
    <x v="0"/>
    <n v="0"/>
    <n v="0"/>
    <n v="0"/>
    <n v="0"/>
    <n v="0"/>
    <n v="0"/>
    <n v="1"/>
    <n v="1"/>
    <n v="0"/>
    <n v="1"/>
    <n v="0"/>
    <n v="0"/>
  </r>
  <r>
    <s v="6010sm"/>
    <x v="2"/>
    <x v="1"/>
    <x v="1"/>
    <x v="0"/>
    <n v="2"/>
    <n v="4"/>
    <x v="1"/>
    <n v="1"/>
    <n v="1"/>
    <n v="0"/>
    <n v="0"/>
    <n v="1"/>
    <n v="0"/>
    <n v="0"/>
    <n v="0"/>
    <n v="0"/>
    <n v="0"/>
    <n v="0"/>
    <n v="0"/>
  </r>
  <r>
    <s v="1414db"/>
    <x v="2"/>
    <x v="0"/>
    <x v="0"/>
    <x v="2"/>
    <n v="9"/>
    <n v="2"/>
    <x v="1"/>
    <n v="0"/>
    <n v="0"/>
    <n v="0"/>
    <n v="1"/>
    <n v="1"/>
    <n v="0"/>
    <n v="0"/>
    <n v="0"/>
    <n v="0"/>
    <n v="0"/>
    <n v="0"/>
    <n v="0"/>
  </r>
  <r>
    <s v="0806ES"/>
    <x v="1"/>
    <x v="0"/>
    <x v="0"/>
    <x v="2"/>
    <n v="9"/>
    <n v="4"/>
    <x v="1"/>
    <n v="1"/>
    <n v="0"/>
    <n v="0"/>
    <n v="1"/>
    <n v="1"/>
    <n v="0"/>
    <n v="0"/>
    <n v="0"/>
    <n v="0"/>
    <n v="0"/>
    <n v="0"/>
    <n v="0"/>
  </r>
  <r>
    <s v="210891SW"/>
    <x v="1"/>
    <x v="0"/>
    <x v="1"/>
    <x v="1"/>
    <n v="8"/>
    <n v="1"/>
    <x v="0"/>
    <n v="0"/>
    <n v="0"/>
    <n v="0"/>
    <n v="0"/>
    <n v="0"/>
    <n v="0"/>
    <n v="1"/>
    <n v="1"/>
    <n v="0"/>
    <n v="0"/>
    <n v="0"/>
    <n v="1"/>
  </r>
  <r>
    <s v="1234NS"/>
    <x v="2"/>
    <x v="0"/>
    <x v="4"/>
    <x v="0"/>
    <n v="3"/>
    <n v="2"/>
    <x v="0"/>
    <n v="0"/>
    <n v="0"/>
    <n v="0"/>
    <n v="0"/>
    <n v="0"/>
    <n v="0"/>
    <n v="0"/>
    <n v="0"/>
    <n v="0"/>
    <n v="1"/>
    <n v="0"/>
    <n v="0"/>
  </r>
  <r>
    <s v="2013mb"/>
    <x v="4"/>
    <x v="0"/>
    <x v="2"/>
    <x v="1"/>
    <n v="2"/>
    <n v="4"/>
    <x v="2"/>
    <n v="0"/>
    <n v="0"/>
    <n v="0"/>
    <n v="0"/>
    <n v="0"/>
    <n v="0"/>
    <n v="0"/>
    <n v="0"/>
    <n v="0"/>
    <n v="0"/>
    <n v="0"/>
    <n v="0"/>
  </r>
  <r>
    <s v="2531ls"/>
    <x v="1"/>
    <x v="0"/>
    <x v="1"/>
    <x v="1"/>
    <n v="9"/>
    <n v="3"/>
    <x v="1"/>
    <n v="0"/>
    <n v="0"/>
    <n v="1"/>
    <n v="1"/>
    <n v="1"/>
    <n v="0"/>
    <n v="0"/>
    <n v="0"/>
    <n v="0"/>
    <n v="0"/>
    <n v="0"/>
    <n v="0"/>
  </r>
  <r>
    <s v="1972NF"/>
    <x v="3"/>
    <x v="1"/>
    <x v="0"/>
    <x v="1"/>
    <n v="9"/>
    <n v="5"/>
    <x v="1"/>
    <n v="1"/>
    <n v="1"/>
    <n v="1"/>
    <n v="0"/>
    <n v="0"/>
    <n v="0"/>
    <n v="0"/>
    <n v="0"/>
    <n v="0"/>
    <n v="0"/>
    <n v="0"/>
    <n v="0"/>
  </r>
  <r>
    <s v="82a"/>
    <x v="3"/>
    <x v="0"/>
    <x v="4"/>
    <x v="0"/>
    <n v="3"/>
    <n v="1"/>
    <x v="0"/>
    <n v="0"/>
    <n v="0"/>
    <n v="0"/>
    <n v="0"/>
    <n v="0"/>
    <n v="0"/>
    <n v="1"/>
    <n v="1"/>
    <n v="0"/>
    <n v="1"/>
    <n v="0"/>
    <n v="0"/>
  </r>
  <r>
    <s v="2405rh"/>
    <x v="0"/>
    <x v="0"/>
    <x v="4"/>
    <x v="3"/>
    <n v="3"/>
    <n v="1"/>
    <x v="0"/>
    <n v="0"/>
    <n v="0"/>
    <n v="0"/>
    <n v="0"/>
    <n v="0"/>
    <n v="0"/>
    <n v="1"/>
    <n v="0"/>
    <n v="1"/>
    <n v="0"/>
    <n v="0"/>
    <n v="0"/>
  </r>
  <r>
    <s v="7532ea"/>
    <x v="4"/>
    <x v="0"/>
    <x v="2"/>
    <x v="2"/>
    <n v="9"/>
    <n v="2"/>
    <x v="1"/>
    <n v="0"/>
    <n v="0"/>
    <n v="0"/>
    <n v="0"/>
    <n v="1"/>
    <n v="0"/>
    <n v="0"/>
    <n v="0"/>
    <n v="0"/>
    <n v="0"/>
    <n v="0"/>
    <n v="0"/>
  </r>
  <r>
    <s v="1935mm"/>
    <x v="3"/>
    <x v="0"/>
    <x v="1"/>
    <x v="1"/>
    <n v="8"/>
    <n v="4"/>
    <x v="1"/>
    <n v="1"/>
    <n v="0"/>
    <n v="1"/>
    <n v="0"/>
    <n v="1"/>
    <n v="0"/>
    <n v="0"/>
    <n v="0"/>
    <n v="0"/>
    <n v="0"/>
    <n v="0"/>
    <n v="0"/>
  </r>
  <r>
    <s v="1815CJ"/>
    <x v="2"/>
    <x v="0"/>
    <x v="0"/>
    <x v="2"/>
    <n v="1"/>
    <n v="5"/>
    <x v="2"/>
    <n v="0"/>
    <n v="0"/>
    <n v="0"/>
    <n v="0"/>
    <n v="0"/>
    <n v="0"/>
    <n v="0"/>
    <n v="0"/>
    <n v="0"/>
    <n v="0"/>
    <n v="0"/>
    <n v="0"/>
  </r>
  <r>
    <s v="2163ms"/>
    <x v="2"/>
    <x v="0"/>
    <x v="1"/>
    <x v="1"/>
    <n v="8"/>
    <n v="4"/>
    <x v="1"/>
    <n v="1"/>
    <n v="1"/>
    <n v="1"/>
    <n v="0"/>
    <n v="0"/>
    <n v="0"/>
    <n v="0"/>
    <n v="0"/>
    <n v="0"/>
    <n v="0"/>
    <n v="0"/>
    <n v="0"/>
  </r>
  <r>
    <s v="0132tt"/>
    <x v="5"/>
    <x v="0"/>
    <x v="0"/>
    <x v="2"/>
    <n v="1"/>
    <n v="1"/>
    <x v="2"/>
    <n v="0"/>
    <n v="0"/>
    <n v="0"/>
    <n v="0"/>
    <n v="0"/>
    <n v="0"/>
    <n v="0"/>
    <n v="0"/>
    <n v="0"/>
    <n v="0"/>
    <n v="0"/>
    <n v="0"/>
  </r>
  <r>
    <s v="3869da"/>
    <x v="2"/>
    <x v="1"/>
    <x v="0"/>
    <x v="2"/>
    <n v="2"/>
    <n v="5"/>
    <x v="1"/>
    <n v="1"/>
    <n v="0"/>
    <n v="0"/>
    <n v="1"/>
    <n v="1"/>
    <n v="0"/>
    <n v="0"/>
    <n v="0"/>
    <n v="0"/>
    <n v="0"/>
    <n v="0"/>
    <n v="0"/>
  </r>
  <r>
    <s v="1234AB"/>
    <x v="5"/>
    <x v="1"/>
    <x v="0"/>
    <x v="2"/>
    <n v="1"/>
    <n v="3"/>
    <x v="0"/>
    <n v="0"/>
    <n v="0"/>
    <n v="0"/>
    <n v="0"/>
    <n v="0"/>
    <n v="0"/>
    <n v="1"/>
    <n v="1"/>
    <n v="0"/>
    <n v="1"/>
    <n v="0"/>
    <n v="0"/>
  </r>
  <r>
    <s v="6977AA"/>
    <x v="3"/>
    <x v="0"/>
    <x v="4"/>
    <x v="2"/>
    <n v="1"/>
    <n v="1"/>
    <x v="0"/>
    <n v="0"/>
    <n v="0"/>
    <n v="0"/>
    <n v="0"/>
    <n v="0"/>
    <n v="0"/>
    <n v="1"/>
    <n v="1"/>
    <n v="0"/>
    <n v="1"/>
    <n v="0"/>
    <n v="0"/>
  </r>
  <r>
    <s v="JA2004"/>
    <x v="4"/>
    <x v="0"/>
    <x v="2"/>
    <x v="2"/>
    <n v="1"/>
    <n v="4"/>
    <x v="1"/>
    <n v="1"/>
    <n v="0"/>
    <n v="0"/>
    <n v="1"/>
    <n v="1"/>
    <n v="0"/>
    <n v="0"/>
    <n v="0"/>
    <n v="0"/>
    <n v="0"/>
    <n v="0"/>
    <n v="0"/>
  </r>
  <r>
    <s v="1965AC"/>
    <x v="3"/>
    <x v="0"/>
    <x v="1"/>
    <x v="0"/>
    <n v="8"/>
    <n v="4"/>
    <x v="1"/>
    <n v="0"/>
    <n v="1"/>
    <n v="1"/>
    <n v="1"/>
    <n v="0"/>
    <n v="0"/>
    <n v="0"/>
    <n v="0"/>
    <n v="0"/>
    <n v="0"/>
    <n v="0"/>
    <n v="0"/>
  </r>
  <r>
    <s v="3309kw"/>
    <x v="1"/>
    <x v="0"/>
    <x v="2"/>
    <x v="0"/>
    <n v="2"/>
    <n v="4"/>
    <x v="1"/>
    <n v="1"/>
    <n v="0"/>
    <n v="1"/>
    <n v="1"/>
    <n v="0"/>
    <n v="0"/>
    <n v="0"/>
    <n v="0"/>
    <n v="0"/>
    <n v="0"/>
    <n v="0"/>
    <n v="0"/>
  </r>
  <r>
    <s v="2799AL"/>
    <x v="4"/>
    <x v="0"/>
    <x v="2"/>
    <x v="1"/>
    <n v="2"/>
    <n v="5"/>
    <x v="1"/>
    <n v="0"/>
    <n v="1"/>
    <n v="1"/>
    <n v="0"/>
    <n v="0"/>
    <n v="1"/>
    <n v="0"/>
    <n v="0"/>
    <n v="0"/>
    <n v="0"/>
    <n v="0"/>
    <n v="0"/>
  </r>
  <r>
    <s v="1624EO"/>
    <x v="1"/>
    <x v="0"/>
    <x v="0"/>
    <x v="2"/>
    <n v="8"/>
    <n v="4"/>
    <x v="1"/>
    <n v="1"/>
    <n v="1"/>
    <n v="0"/>
    <n v="0"/>
    <n v="1"/>
    <n v="0"/>
    <n v="0"/>
    <n v="0"/>
    <n v="0"/>
    <n v="0"/>
    <n v="0"/>
    <n v="0"/>
  </r>
  <r>
    <s v="1157ff"/>
    <x v="0"/>
    <x v="0"/>
    <x v="2"/>
    <x v="0"/>
    <n v="1"/>
    <n v="1"/>
    <x v="0"/>
    <n v="0"/>
    <n v="0"/>
    <n v="0"/>
    <n v="0"/>
    <n v="0"/>
    <n v="0"/>
    <n v="1"/>
    <n v="1"/>
    <n v="0"/>
    <n v="1"/>
    <n v="0"/>
    <n v="0"/>
  </r>
  <r>
    <s v="2906kw"/>
    <x v="4"/>
    <x v="0"/>
    <x v="2"/>
    <x v="2"/>
    <n v="1"/>
    <n v="4"/>
    <x v="1"/>
    <n v="1"/>
    <n v="0"/>
    <n v="1"/>
    <n v="0"/>
    <n v="1"/>
    <n v="0"/>
    <n v="0"/>
    <n v="0"/>
    <n v="0"/>
    <n v="0"/>
    <n v="0"/>
    <n v="0"/>
  </r>
  <r>
    <s v="OP5678"/>
    <x v="4"/>
    <x v="1"/>
    <x v="2"/>
    <x v="1"/>
    <n v="2"/>
    <n v="5"/>
    <x v="2"/>
    <n v="0"/>
    <n v="0"/>
    <n v="0"/>
    <n v="0"/>
    <n v="0"/>
    <n v="0"/>
    <n v="0"/>
    <n v="0"/>
    <n v="0"/>
    <n v="0"/>
    <n v="0"/>
    <n v="0"/>
  </r>
  <r>
    <s v="2253dm"/>
    <x v="0"/>
    <x v="0"/>
    <x v="4"/>
    <x v="2"/>
    <n v="1"/>
    <n v="1"/>
    <x v="2"/>
    <n v="0"/>
    <n v="0"/>
    <n v="0"/>
    <n v="0"/>
    <n v="0"/>
    <n v="0"/>
    <n v="0"/>
    <n v="0"/>
    <n v="0"/>
    <n v="0"/>
    <n v="0"/>
    <n v="0"/>
  </r>
  <r>
    <s v="1185LB"/>
    <x v="5"/>
    <x v="0"/>
    <x v="0"/>
    <x v="0"/>
    <n v="7"/>
    <n v="4"/>
    <x v="1"/>
    <n v="1"/>
    <n v="0"/>
    <n v="0"/>
    <n v="1"/>
    <n v="1"/>
    <n v="0"/>
    <n v="0"/>
    <n v="0"/>
    <n v="0"/>
    <n v="0"/>
    <n v="0"/>
    <n v="0"/>
  </r>
  <r>
    <s v="6472MJ"/>
    <x v="4"/>
    <x v="0"/>
    <x v="2"/>
    <x v="1"/>
    <n v="2"/>
    <n v="4"/>
    <x v="2"/>
    <n v="0"/>
    <n v="0"/>
    <n v="0"/>
    <n v="0"/>
    <n v="0"/>
    <n v="0"/>
    <n v="0"/>
    <n v="0"/>
    <n v="0"/>
    <n v="0"/>
    <n v="0"/>
    <n v="0"/>
  </r>
  <r>
    <s v="John2024"/>
    <x v="2"/>
    <x v="1"/>
    <x v="4"/>
    <x v="2"/>
    <n v="1"/>
    <n v="3"/>
    <x v="0"/>
    <n v="0"/>
    <n v="0"/>
    <n v="0"/>
    <n v="0"/>
    <n v="0"/>
    <n v="0"/>
    <n v="1"/>
    <n v="0"/>
    <n v="1"/>
    <n v="1"/>
    <n v="0"/>
    <n v="0"/>
  </r>
  <r>
    <s v="2255gs"/>
    <x v="4"/>
    <x v="0"/>
    <x v="1"/>
    <x v="2"/>
    <n v="1"/>
    <n v="1"/>
    <x v="1"/>
    <n v="1"/>
    <n v="1"/>
    <n v="0"/>
    <n v="0"/>
    <n v="1"/>
    <n v="0"/>
    <n v="0"/>
    <n v="0"/>
    <n v="0"/>
    <n v="0"/>
    <n v="0"/>
    <n v="0"/>
  </r>
  <r>
    <s v="0226MS"/>
    <x v="2"/>
    <x v="0"/>
    <x v="4"/>
    <x v="2"/>
    <n v="1"/>
    <n v="1"/>
    <x v="2"/>
    <n v="0"/>
    <n v="0"/>
    <n v="0"/>
    <n v="0"/>
    <n v="0"/>
    <n v="0"/>
    <n v="0"/>
    <n v="0"/>
    <n v="0"/>
    <n v="0"/>
    <n v="0"/>
    <n v="0"/>
  </r>
  <r>
    <s v="1365SH"/>
    <x v="3"/>
    <x v="1"/>
    <x v="3"/>
    <x v="0"/>
    <n v="8"/>
    <n v="5"/>
    <x v="2"/>
    <n v="0"/>
    <n v="0"/>
    <n v="0"/>
    <n v="0"/>
    <n v="0"/>
    <n v="0"/>
    <n v="0"/>
    <n v="0"/>
    <n v="0"/>
    <n v="0"/>
    <n v="0"/>
    <n v="0"/>
  </r>
  <r>
    <s v="1996NB "/>
    <x v="2"/>
    <x v="0"/>
    <x v="4"/>
    <x v="2"/>
    <n v="1"/>
    <n v="1"/>
    <x v="2"/>
    <n v="0"/>
    <n v="0"/>
    <n v="0"/>
    <n v="0"/>
    <n v="0"/>
    <n v="0"/>
    <n v="0"/>
    <n v="0"/>
    <n v="0"/>
    <n v="0"/>
    <n v="0"/>
    <n v="0"/>
  </r>
  <r>
    <s v="1990SB"/>
    <x v="3"/>
    <x v="0"/>
    <x v="3"/>
    <x v="1"/>
    <n v="2"/>
    <n v="5"/>
    <x v="1"/>
    <n v="1"/>
    <n v="1"/>
    <n v="0"/>
    <n v="1"/>
    <n v="0"/>
    <n v="0"/>
    <n v="0"/>
    <n v="0"/>
    <n v="0"/>
    <n v="0"/>
    <n v="0"/>
    <n v="0"/>
  </r>
  <r>
    <s v="2002zc"/>
    <x v="4"/>
    <x v="1"/>
    <x v="2"/>
    <x v="1"/>
    <n v="2"/>
    <n v="4"/>
    <x v="1"/>
    <n v="1"/>
    <n v="0"/>
    <n v="1"/>
    <n v="0"/>
    <n v="1"/>
    <n v="0"/>
    <n v="0"/>
    <n v="0"/>
    <n v="0"/>
    <n v="0"/>
    <n v="0"/>
    <n v="0"/>
  </r>
  <r>
    <s v="1940fh"/>
    <x v="0"/>
    <x v="1"/>
    <x v="2"/>
    <x v="3"/>
    <n v="3"/>
    <n v="1"/>
    <x v="0"/>
    <n v="0"/>
    <n v="0"/>
    <n v="0"/>
    <n v="0"/>
    <n v="0"/>
    <n v="0"/>
    <n v="1"/>
    <n v="1"/>
    <n v="0"/>
    <n v="1"/>
    <n v="0"/>
    <n v="0"/>
  </r>
  <r>
    <s v="3250ls"/>
    <x v="3"/>
    <x v="0"/>
    <x v="1"/>
    <x v="1"/>
    <n v="8"/>
    <n v="4"/>
    <x v="1"/>
    <n v="1"/>
    <n v="1"/>
    <n v="0"/>
    <n v="1"/>
    <n v="0"/>
    <n v="0"/>
    <n v="0"/>
    <n v="0"/>
    <n v="0"/>
    <n v="0"/>
    <n v="0"/>
    <n v="0"/>
  </r>
  <r>
    <s v="2709lg"/>
    <x v="1"/>
    <x v="0"/>
    <x v="0"/>
    <x v="1"/>
    <n v="8"/>
    <n v="4"/>
    <x v="1"/>
    <n v="1"/>
    <n v="0"/>
    <n v="1"/>
    <n v="1"/>
    <n v="0"/>
    <n v="0"/>
    <n v="0"/>
    <n v="0"/>
    <n v="0"/>
    <n v="0"/>
    <n v="0"/>
    <n v="0"/>
  </r>
  <r>
    <s v="1996LR"/>
    <x v="2"/>
    <x v="0"/>
    <x v="2"/>
    <x v="2"/>
    <n v="9"/>
    <n v="4"/>
    <x v="1"/>
    <n v="1"/>
    <n v="0"/>
    <n v="1"/>
    <n v="0"/>
    <n v="1"/>
    <n v="0"/>
    <n v="0"/>
    <n v="0"/>
    <n v="0"/>
    <n v="0"/>
    <n v="0"/>
    <n v="0"/>
  </r>
  <r>
    <s v="1881AW"/>
    <x v="5"/>
    <x v="0"/>
    <x v="1"/>
    <x v="0"/>
    <n v="1"/>
    <n v="4"/>
    <x v="2"/>
    <n v="0"/>
    <n v="0"/>
    <n v="0"/>
    <n v="0"/>
    <n v="0"/>
    <n v="0"/>
    <n v="0"/>
    <n v="0"/>
    <n v="0"/>
    <n v="0"/>
    <n v="0"/>
    <n v="0"/>
  </r>
  <r>
    <s v="1812rw"/>
    <x v="2"/>
    <x v="1"/>
    <x v="2"/>
    <x v="1"/>
    <n v="7"/>
    <n v="5"/>
    <x v="1"/>
    <n v="1"/>
    <n v="1"/>
    <n v="1"/>
    <n v="0"/>
    <n v="0"/>
    <n v="0"/>
    <n v="0"/>
    <n v="0"/>
    <n v="0"/>
    <n v="0"/>
    <n v="0"/>
    <n v="0"/>
  </r>
  <r>
    <s v="Yes"/>
    <x v="2"/>
    <x v="1"/>
    <x v="2"/>
    <x v="3"/>
    <n v="1"/>
    <n v="4"/>
    <x v="1"/>
    <n v="1"/>
    <n v="0"/>
    <n v="1"/>
    <n v="0"/>
    <n v="1"/>
    <n v="0"/>
    <n v="0"/>
    <n v="0"/>
    <n v="0"/>
    <n v="0"/>
    <n v="0"/>
    <n v="0"/>
  </r>
  <r>
    <s v="1234ab"/>
    <x v="2"/>
    <x v="1"/>
    <x v="2"/>
    <x v="0"/>
    <n v="4"/>
    <n v="5"/>
    <x v="1"/>
    <n v="1"/>
    <n v="1"/>
    <n v="0"/>
    <n v="1"/>
    <n v="0"/>
    <n v="0"/>
    <n v="0"/>
    <n v="0"/>
    <n v="0"/>
    <n v="0"/>
    <n v="0"/>
    <n v="0"/>
  </r>
  <r>
    <s v="3991as"/>
    <x v="1"/>
    <x v="0"/>
    <x v="0"/>
    <x v="2"/>
    <n v="1"/>
    <n v="1"/>
    <x v="0"/>
    <n v="0"/>
    <n v="0"/>
    <n v="0"/>
    <n v="0"/>
    <n v="0"/>
    <n v="0"/>
    <n v="1"/>
    <n v="1"/>
    <n v="0"/>
    <n v="1"/>
    <n v="0"/>
    <n v="0"/>
  </r>
  <r>
    <s v="15975312ed"/>
    <x v="1"/>
    <x v="1"/>
    <x v="2"/>
    <x v="2"/>
    <n v="2"/>
    <n v="1"/>
    <x v="2"/>
    <n v="0"/>
    <n v="0"/>
    <n v="0"/>
    <n v="0"/>
    <n v="0"/>
    <n v="0"/>
    <n v="0"/>
    <n v="0"/>
    <n v="0"/>
    <n v="0"/>
    <n v="0"/>
    <n v="0"/>
  </r>
  <r>
    <s v="3416ba"/>
    <x v="2"/>
    <x v="0"/>
    <x v="0"/>
    <x v="0"/>
    <n v="2"/>
    <n v="1"/>
    <x v="0"/>
    <n v="0"/>
    <n v="0"/>
    <n v="0"/>
    <n v="0"/>
    <n v="0"/>
    <n v="0"/>
    <n v="1"/>
    <n v="1"/>
    <n v="0"/>
    <n v="1"/>
    <n v="0"/>
    <n v="0"/>
  </r>
  <r>
    <s v="WH8085"/>
    <x v="1"/>
    <x v="1"/>
    <x v="1"/>
    <x v="0"/>
    <n v="7"/>
    <n v="5"/>
    <x v="1"/>
    <n v="0"/>
    <n v="1"/>
    <n v="1"/>
    <n v="1"/>
    <n v="0"/>
    <n v="0"/>
    <n v="0"/>
    <n v="0"/>
    <n v="0"/>
    <n v="0"/>
    <n v="0"/>
    <n v="0"/>
  </r>
  <r>
    <s v="1993SS"/>
    <x v="1"/>
    <x v="1"/>
    <x v="0"/>
    <x v="2"/>
    <n v="1"/>
    <n v="1"/>
    <x v="0"/>
    <n v="0"/>
    <n v="0"/>
    <n v="0"/>
    <n v="0"/>
    <n v="0"/>
    <n v="0"/>
    <n v="1"/>
    <n v="1"/>
    <n v="0"/>
    <n v="1"/>
    <n v="0"/>
    <n v="0"/>
  </r>
  <r>
    <s v="6161jb"/>
    <x v="0"/>
    <x v="0"/>
    <x v="2"/>
    <x v="0"/>
    <n v="1"/>
    <n v="5"/>
    <x v="1"/>
    <n v="0"/>
    <n v="0"/>
    <n v="0"/>
    <n v="0"/>
    <n v="1"/>
    <n v="0"/>
    <n v="0"/>
    <n v="0"/>
    <n v="0"/>
    <n v="0"/>
    <n v="0"/>
    <n v="0"/>
  </r>
  <r>
    <s v="G1234"/>
    <x v="4"/>
    <x v="0"/>
    <x v="1"/>
    <x v="2"/>
    <n v="1"/>
    <n v="1"/>
    <x v="0"/>
    <n v="0"/>
    <n v="0"/>
    <n v="0"/>
    <n v="0"/>
    <n v="0"/>
    <n v="0"/>
    <n v="1"/>
    <n v="0"/>
    <n v="0"/>
    <n v="1"/>
    <n v="0"/>
    <n v="0"/>
  </r>
  <r>
    <s v="1963cr"/>
    <x v="3"/>
    <x v="1"/>
    <x v="4"/>
    <x v="3"/>
    <n v="8"/>
    <n v="5"/>
    <x v="0"/>
    <n v="0"/>
    <n v="0"/>
    <n v="0"/>
    <n v="0"/>
    <n v="0"/>
    <n v="0"/>
    <n v="0"/>
    <n v="1"/>
    <n v="0"/>
    <n v="0"/>
    <n v="0"/>
    <n v="0"/>
  </r>
  <r>
    <s v="8183pe"/>
    <x v="0"/>
    <x v="0"/>
    <x v="1"/>
    <x v="0"/>
    <n v="9"/>
    <n v="4"/>
    <x v="1"/>
    <n v="0"/>
    <n v="0"/>
    <n v="1"/>
    <n v="1"/>
    <n v="1"/>
    <n v="0"/>
    <n v="0"/>
    <n v="0"/>
    <n v="0"/>
    <n v="0"/>
    <n v="0"/>
    <n v="0"/>
  </r>
  <r>
    <s v="123is84"/>
    <x v="5"/>
    <x v="1"/>
    <x v="4"/>
    <x v="2"/>
    <n v="1"/>
    <n v="3"/>
    <x v="0"/>
    <n v="0"/>
    <n v="0"/>
    <n v="0"/>
    <n v="0"/>
    <n v="0"/>
    <n v="0"/>
    <n v="1"/>
    <n v="1"/>
    <n v="0"/>
    <n v="1"/>
    <n v="0"/>
    <n v="0"/>
  </r>
  <r>
    <s v="2911ek"/>
    <x v="1"/>
    <x v="1"/>
    <x v="4"/>
    <x v="2"/>
    <n v="1"/>
    <n v="4"/>
    <x v="1"/>
    <n v="0"/>
    <n v="1"/>
    <n v="1"/>
    <n v="0"/>
    <n v="1"/>
    <n v="0"/>
    <n v="0"/>
    <n v="0"/>
    <n v="0"/>
    <n v="0"/>
    <n v="0"/>
    <n v="0"/>
  </r>
  <r>
    <s v="8888cp"/>
    <x v="0"/>
    <x v="1"/>
    <x v="0"/>
    <x v="0"/>
    <n v="3"/>
    <n v="1"/>
    <x v="0"/>
    <n v="0"/>
    <n v="0"/>
    <n v="0"/>
    <n v="0"/>
    <n v="0"/>
    <n v="0"/>
    <n v="1"/>
    <n v="1"/>
    <n v="0"/>
    <n v="1"/>
    <n v="0"/>
    <n v="0"/>
  </r>
  <r>
    <s v="1992DY"/>
    <x v="1"/>
    <x v="0"/>
    <x v="1"/>
    <x v="1"/>
    <n v="8"/>
    <n v="5"/>
    <x v="0"/>
    <n v="0"/>
    <n v="0"/>
    <n v="0"/>
    <n v="0"/>
    <n v="0"/>
    <n v="0"/>
    <n v="1"/>
    <n v="1"/>
    <n v="0"/>
    <n v="1"/>
    <n v="0"/>
    <n v="0"/>
  </r>
  <r>
    <s v="6259ds"/>
    <x v="3"/>
    <x v="0"/>
    <x v="0"/>
    <x v="0"/>
    <n v="3"/>
    <n v="4"/>
    <x v="1"/>
    <n v="1"/>
    <n v="0"/>
    <n v="0"/>
    <n v="0"/>
    <n v="1"/>
    <n v="1"/>
    <n v="0"/>
    <n v="0"/>
    <n v="0"/>
    <n v="0"/>
    <n v="0"/>
    <n v="0"/>
  </r>
  <r>
    <s v="4270nc"/>
    <x v="4"/>
    <x v="3"/>
    <x v="2"/>
    <x v="1"/>
    <n v="2"/>
    <n v="5"/>
    <x v="1"/>
    <n v="1"/>
    <n v="1"/>
    <n v="1"/>
    <n v="0"/>
    <n v="0"/>
    <n v="0"/>
    <n v="0"/>
    <n v="0"/>
    <n v="0"/>
    <n v="0"/>
    <n v="0"/>
    <n v="0"/>
  </r>
  <r>
    <s v="1999DJ"/>
    <x v="4"/>
    <x v="1"/>
    <x v="2"/>
    <x v="1"/>
    <n v="2"/>
    <n v="4"/>
    <x v="1"/>
    <n v="1"/>
    <n v="0"/>
    <n v="0"/>
    <n v="0"/>
    <n v="1"/>
    <n v="1"/>
    <n v="0"/>
    <n v="0"/>
    <n v="0"/>
    <n v="0"/>
    <n v="0"/>
    <n v="0"/>
  </r>
  <r>
    <s v="Noel81"/>
    <x v="3"/>
    <x v="1"/>
    <x v="4"/>
    <x v="2"/>
    <n v="4"/>
    <n v="5"/>
    <x v="0"/>
    <n v="0"/>
    <n v="0"/>
    <n v="0"/>
    <n v="0"/>
    <n v="0"/>
    <n v="0"/>
    <n v="1"/>
    <n v="1"/>
    <n v="0"/>
    <n v="1"/>
    <n v="0"/>
    <n v="0"/>
  </r>
  <r>
    <s v="axxa313"/>
    <x v="5"/>
    <x v="1"/>
    <x v="2"/>
    <x v="1"/>
    <n v="8"/>
    <n v="4"/>
    <x v="1"/>
    <n v="1"/>
    <n v="0"/>
    <n v="0"/>
    <n v="0"/>
    <n v="1"/>
    <n v="1"/>
    <n v="0"/>
    <n v="0"/>
    <n v="0"/>
    <n v="0"/>
    <n v="0"/>
    <n v="0"/>
  </r>
  <r>
    <s v="2024MB"/>
    <x v="5"/>
    <x v="0"/>
    <x v="4"/>
    <x v="0"/>
    <n v="2"/>
    <n v="5"/>
    <x v="1"/>
    <n v="0"/>
    <n v="1"/>
    <n v="0"/>
    <n v="1"/>
    <n v="1"/>
    <n v="0"/>
    <n v="0"/>
    <n v="0"/>
    <n v="0"/>
    <n v="0"/>
    <n v="0"/>
    <n v="0"/>
  </r>
  <r>
    <s v="Cr1957"/>
    <x v="0"/>
    <x v="0"/>
    <x v="4"/>
    <x v="0"/>
    <n v="1"/>
    <n v="1"/>
    <x v="0"/>
    <n v="0"/>
    <n v="0"/>
    <n v="0"/>
    <n v="0"/>
    <n v="0"/>
    <n v="0"/>
    <n v="1"/>
    <n v="1"/>
    <n v="0"/>
    <n v="1"/>
    <n v="0"/>
    <n v="0"/>
  </r>
  <r>
    <s v="H423lMinn0w"/>
    <x v="5"/>
    <x v="2"/>
    <x v="2"/>
    <x v="1"/>
    <n v="9"/>
    <n v="4"/>
    <x v="1"/>
    <n v="0"/>
    <n v="0"/>
    <n v="1"/>
    <n v="1"/>
    <n v="1"/>
    <n v="0"/>
    <n v="0"/>
    <n v="0"/>
    <n v="0"/>
    <n v="0"/>
    <n v="0"/>
    <n v="0"/>
  </r>
  <r>
    <s v="2006ji"/>
    <x v="5"/>
    <x v="1"/>
    <x v="2"/>
    <x v="1"/>
    <n v="9"/>
    <n v="5"/>
    <x v="1"/>
    <n v="0"/>
    <n v="0"/>
    <n v="1"/>
    <n v="1"/>
    <n v="1"/>
    <n v="0"/>
    <n v="0"/>
    <n v="0"/>
    <n v="0"/>
    <n v="0"/>
    <n v="0"/>
    <n v="0"/>
  </r>
  <r>
    <s v="2024OG"/>
    <x v="5"/>
    <x v="1"/>
    <x v="0"/>
    <x v="1"/>
    <n v="2"/>
    <n v="4"/>
    <x v="1"/>
    <n v="1"/>
    <n v="0"/>
    <n v="0"/>
    <n v="1"/>
    <n v="1"/>
    <n v="0"/>
    <n v="0"/>
    <n v="0"/>
    <n v="0"/>
    <n v="0"/>
    <n v="0"/>
    <n v="0"/>
  </r>
  <r>
    <s v="6431ts"/>
    <x v="2"/>
    <x v="0"/>
    <x v="4"/>
    <x v="0"/>
    <n v="1"/>
    <n v="1"/>
    <x v="0"/>
    <n v="0"/>
    <n v="0"/>
    <n v="0"/>
    <n v="0"/>
    <n v="0"/>
    <n v="0"/>
    <n v="0"/>
    <n v="1"/>
    <n v="1"/>
    <n v="1"/>
    <n v="0"/>
    <n v="0"/>
  </r>
  <r>
    <s v="1985rh"/>
    <x v="5"/>
    <x v="0"/>
    <x v="2"/>
    <x v="2"/>
    <n v="3"/>
    <n v="1"/>
    <x v="0"/>
    <n v="0"/>
    <n v="0"/>
    <n v="0"/>
    <n v="0"/>
    <n v="0"/>
    <n v="0"/>
    <n v="1"/>
    <n v="1"/>
    <n v="0"/>
    <n v="1"/>
    <n v="0"/>
    <n v="0"/>
  </r>
  <r>
    <s v="5043KB"/>
    <x v="3"/>
    <x v="0"/>
    <x v="2"/>
    <x v="3"/>
    <n v="3"/>
    <n v="1"/>
    <x v="0"/>
    <n v="0"/>
    <n v="0"/>
    <n v="0"/>
    <n v="0"/>
    <n v="0"/>
    <n v="0"/>
    <n v="1"/>
    <n v="1"/>
    <n v="0"/>
    <n v="1"/>
    <n v="0"/>
    <n v="0"/>
  </r>
  <r>
    <s v="1987ch"/>
    <x v="5"/>
    <x v="0"/>
    <x v="1"/>
    <x v="1"/>
    <n v="9"/>
    <n v="5"/>
    <x v="1"/>
    <n v="0"/>
    <n v="1"/>
    <n v="1"/>
    <n v="1"/>
    <n v="0"/>
    <n v="0"/>
    <n v="0"/>
    <n v="0"/>
    <n v="0"/>
    <n v="0"/>
    <n v="0"/>
    <n v="0"/>
  </r>
  <r>
    <s v="1397da"/>
    <x v="3"/>
    <x v="0"/>
    <x v="2"/>
    <x v="0"/>
    <n v="3"/>
    <n v="2"/>
    <x v="0"/>
    <n v="0"/>
    <n v="0"/>
    <n v="0"/>
    <n v="0"/>
    <n v="0"/>
    <n v="0"/>
    <n v="0"/>
    <n v="1"/>
    <n v="1"/>
    <n v="1"/>
    <n v="0"/>
    <n v="0"/>
  </r>
  <r>
    <s v="G"/>
    <x v="3"/>
    <x v="0"/>
    <x v="2"/>
    <x v="1"/>
    <n v="8"/>
    <n v="2"/>
    <x v="0"/>
    <n v="0"/>
    <n v="0"/>
    <n v="0"/>
    <n v="0"/>
    <n v="0"/>
    <n v="0"/>
    <n v="1"/>
    <n v="0"/>
    <n v="0"/>
    <n v="1"/>
    <n v="0"/>
    <n v="1"/>
  </r>
  <r>
    <s v="P2956H"/>
    <x v="1"/>
    <x v="0"/>
    <x v="3"/>
    <x v="1"/>
    <n v="8"/>
    <n v="5"/>
    <x v="1"/>
    <n v="0"/>
    <n v="0"/>
    <n v="0"/>
    <n v="1"/>
    <n v="1"/>
    <n v="1"/>
    <n v="0"/>
    <n v="0"/>
    <n v="0"/>
    <n v="0"/>
    <n v="0"/>
    <n v="0"/>
  </r>
  <r>
    <s v="1993KW"/>
    <x v="1"/>
    <x v="0"/>
    <x v="0"/>
    <x v="1"/>
    <n v="8"/>
    <n v="1"/>
    <x v="0"/>
    <n v="0"/>
    <n v="0"/>
    <n v="0"/>
    <n v="0"/>
    <n v="0"/>
    <n v="0"/>
    <n v="1"/>
    <n v="0"/>
    <n v="1"/>
    <n v="1"/>
    <n v="0"/>
    <n v="0"/>
  </r>
  <r>
    <s v="2708xb"/>
    <x v="2"/>
    <x v="1"/>
    <x v="2"/>
    <x v="1"/>
    <n v="9"/>
    <n v="4"/>
    <x v="1"/>
    <n v="1"/>
    <n v="1"/>
    <n v="0"/>
    <n v="0"/>
    <n v="0"/>
    <n v="1"/>
    <n v="0"/>
    <n v="0"/>
    <n v="0"/>
    <n v="0"/>
    <n v="0"/>
    <n v="0"/>
  </r>
  <r>
    <s v="1212fj"/>
    <x v="2"/>
    <x v="0"/>
    <x v="2"/>
    <x v="1"/>
    <n v="7"/>
    <n v="4"/>
    <x v="0"/>
    <n v="0"/>
    <n v="0"/>
    <n v="0"/>
    <n v="0"/>
    <n v="0"/>
    <n v="0"/>
    <n v="1"/>
    <n v="1"/>
    <n v="0"/>
    <n v="1"/>
    <n v="0"/>
    <n v="0"/>
  </r>
  <r>
    <s v="358SR"/>
    <x v="2"/>
    <x v="0"/>
    <x v="2"/>
    <x v="2"/>
    <n v="1"/>
    <n v="2"/>
    <x v="0"/>
    <n v="0"/>
    <n v="0"/>
    <n v="0"/>
    <n v="0"/>
    <n v="0"/>
    <n v="0"/>
    <n v="1"/>
    <n v="0"/>
    <n v="1"/>
    <n v="1"/>
    <n v="0"/>
    <n v="0"/>
  </r>
  <r>
    <s v="6275jc"/>
    <x v="5"/>
    <x v="0"/>
    <x v="1"/>
    <x v="1"/>
    <n v="9"/>
    <n v="4"/>
    <x v="1"/>
    <n v="1"/>
    <n v="0"/>
    <n v="1"/>
    <n v="0"/>
    <n v="1"/>
    <n v="0"/>
    <n v="0"/>
    <n v="0"/>
    <n v="0"/>
    <n v="0"/>
    <n v="0"/>
    <n v="0"/>
  </r>
  <r>
    <s v="2465js"/>
    <x v="3"/>
    <x v="0"/>
    <x v="0"/>
    <x v="2"/>
    <n v="1"/>
    <n v="5"/>
    <x v="1"/>
    <n v="0"/>
    <n v="1"/>
    <n v="0"/>
    <n v="1"/>
    <n v="1"/>
    <n v="0"/>
    <n v="0"/>
    <n v="0"/>
    <n v="0"/>
    <n v="0"/>
    <n v="0"/>
    <n v="0"/>
  </r>
  <r>
    <s v="1501dw"/>
    <x v="2"/>
    <x v="0"/>
    <x v="0"/>
    <x v="0"/>
    <n v="8"/>
    <n v="1"/>
    <x v="0"/>
    <n v="0"/>
    <n v="0"/>
    <n v="0"/>
    <n v="0"/>
    <n v="0"/>
    <n v="0"/>
    <n v="1"/>
    <n v="1"/>
    <n v="0"/>
    <n v="1"/>
    <n v="0"/>
    <n v="0"/>
  </r>
  <r>
    <s v="1776ah"/>
    <x v="1"/>
    <x v="1"/>
    <x v="1"/>
    <x v="0"/>
    <n v="7"/>
    <n v="5"/>
    <x v="1"/>
    <n v="1"/>
    <n v="1"/>
    <n v="0"/>
    <n v="0"/>
    <n v="0"/>
    <n v="1"/>
    <n v="0"/>
    <n v="0"/>
    <n v="0"/>
    <n v="0"/>
    <n v="0"/>
    <n v="0"/>
  </r>
  <r>
    <s v="7417KW"/>
    <x v="2"/>
    <x v="0"/>
    <x v="2"/>
    <x v="2"/>
    <n v="1"/>
    <n v="4"/>
    <x v="1"/>
    <n v="1"/>
    <n v="0"/>
    <n v="1"/>
    <n v="0"/>
    <n v="1"/>
    <n v="0"/>
    <n v="0"/>
    <n v="0"/>
    <n v="0"/>
    <n v="0"/>
    <n v="0"/>
    <n v="0"/>
  </r>
  <r>
    <s v="1975lm"/>
    <x v="2"/>
    <x v="0"/>
    <x v="2"/>
    <x v="1"/>
    <n v="9"/>
    <n v="4"/>
    <x v="1"/>
    <n v="1"/>
    <n v="1"/>
    <n v="0"/>
    <n v="0"/>
    <n v="1"/>
    <n v="0"/>
    <n v="0"/>
    <n v="0"/>
    <n v="0"/>
    <n v="0"/>
    <n v="0"/>
    <n v="0"/>
  </r>
  <r>
    <s v="1084SK"/>
    <x v="2"/>
    <x v="0"/>
    <x v="2"/>
    <x v="0"/>
    <n v="2"/>
    <n v="4"/>
    <x v="1"/>
    <n v="1"/>
    <n v="0"/>
    <n v="0"/>
    <n v="1"/>
    <n v="1"/>
    <n v="0"/>
    <n v="0"/>
    <n v="0"/>
    <n v="0"/>
    <n v="0"/>
    <n v="0"/>
    <n v="0"/>
  </r>
  <r>
    <s v="cc2000"/>
    <x v="4"/>
    <x v="0"/>
    <x v="2"/>
    <x v="1"/>
    <n v="9"/>
    <n v="4"/>
    <x v="2"/>
    <n v="0"/>
    <n v="0"/>
    <n v="0"/>
    <n v="0"/>
    <n v="0"/>
    <n v="0"/>
    <n v="0"/>
    <n v="0"/>
    <n v="0"/>
    <n v="0"/>
    <n v="0"/>
    <n v="0"/>
  </r>
  <r>
    <s v="3107NK"/>
    <x v="1"/>
    <x v="0"/>
    <x v="2"/>
    <x v="2"/>
    <n v="1"/>
    <n v="4"/>
    <x v="1"/>
    <n v="1"/>
    <n v="0"/>
    <n v="0"/>
    <n v="1"/>
    <n v="1"/>
    <n v="0"/>
    <n v="0"/>
    <n v="0"/>
    <n v="0"/>
    <n v="0"/>
    <n v="0"/>
    <n v="0"/>
  </r>
  <r>
    <s v="HayS22"/>
    <x v="3"/>
    <x v="1"/>
    <x v="2"/>
    <x v="0"/>
    <n v="1"/>
    <n v="4"/>
    <x v="1"/>
    <n v="1"/>
    <n v="1"/>
    <n v="1"/>
    <n v="0"/>
    <n v="0"/>
    <n v="0"/>
    <n v="0"/>
    <n v="0"/>
    <n v="0"/>
    <n v="0"/>
    <n v="0"/>
    <n v="0"/>
  </r>
  <r>
    <s v="0309ST"/>
    <x v="5"/>
    <x v="0"/>
    <x v="3"/>
    <x v="1"/>
    <n v="7"/>
    <n v="4"/>
    <x v="1"/>
    <n v="0"/>
    <n v="1"/>
    <n v="1"/>
    <n v="1"/>
    <n v="0"/>
    <n v="0"/>
    <n v="0"/>
    <n v="0"/>
    <n v="0"/>
    <n v="0"/>
    <n v="0"/>
    <n v="0"/>
  </r>
  <r>
    <s v="1992DP"/>
    <x v="1"/>
    <x v="1"/>
    <x v="1"/>
    <x v="1"/>
    <n v="8"/>
    <n v="4"/>
    <x v="1"/>
    <n v="0"/>
    <n v="0"/>
    <n v="0"/>
    <n v="1"/>
    <n v="1"/>
    <n v="1"/>
    <n v="0"/>
    <n v="0"/>
    <n v="0"/>
    <n v="0"/>
    <n v="0"/>
    <n v="0"/>
  </r>
  <r>
    <s v="CC1980"/>
    <x v="5"/>
    <x v="0"/>
    <x v="2"/>
    <x v="0"/>
    <n v="8"/>
    <n v="4"/>
    <x v="1"/>
    <n v="0"/>
    <n v="1"/>
    <n v="1"/>
    <n v="1"/>
    <n v="0"/>
    <n v="0"/>
    <n v="0"/>
    <n v="0"/>
    <n v="0"/>
    <n v="0"/>
    <n v="0"/>
    <n v="0"/>
  </r>
  <r>
    <s v="1625RS"/>
    <x v="5"/>
    <x v="0"/>
    <x v="2"/>
    <x v="1"/>
    <n v="8"/>
    <n v="4"/>
    <x v="1"/>
    <n v="1"/>
    <n v="1"/>
    <n v="0"/>
    <n v="0"/>
    <n v="1"/>
    <n v="0"/>
    <n v="0"/>
    <n v="0"/>
    <n v="0"/>
    <n v="0"/>
    <n v="0"/>
    <n v="0"/>
  </r>
  <r>
    <s v="5555pp"/>
    <x v="4"/>
    <x v="1"/>
    <x v="1"/>
    <x v="0"/>
    <n v="3"/>
    <n v="1"/>
    <x v="2"/>
    <n v="0"/>
    <n v="0"/>
    <n v="0"/>
    <n v="0"/>
    <n v="0"/>
    <n v="0"/>
    <n v="0"/>
    <n v="0"/>
    <n v="0"/>
    <n v="0"/>
    <n v="0"/>
    <n v="0"/>
  </r>
  <r>
    <s v="1978st"/>
    <x v="5"/>
    <x v="0"/>
    <x v="1"/>
    <x v="1"/>
    <n v="8"/>
    <n v="4"/>
    <x v="1"/>
    <n v="1"/>
    <n v="1"/>
    <n v="0"/>
    <n v="0"/>
    <n v="0"/>
    <n v="1"/>
    <n v="0"/>
    <n v="0"/>
    <n v="0"/>
    <n v="0"/>
    <n v="0"/>
    <n v="0"/>
  </r>
  <r>
    <s v="5853st"/>
    <x v="4"/>
    <x v="0"/>
    <x v="0"/>
    <x v="2"/>
    <n v="9"/>
    <n v="4"/>
    <x v="1"/>
    <n v="1"/>
    <n v="0"/>
    <n v="1"/>
    <n v="1"/>
    <n v="0"/>
    <n v="0"/>
    <n v="0"/>
    <n v="0"/>
    <n v="0"/>
    <n v="0"/>
    <n v="0"/>
    <n v="0"/>
  </r>
  <r>
    <s v="Slugwank12"/>
    <x v="1"/>
    <x v="1"/>
    <x v="2"/>
    <x v="2"/>
    <n v="1"/>
    <n v="4"/>
    <x v="1"/>
    <n v="1"/>
    <n v="0"/>
    <n v="0"/>
    <n v="0"/>
    <n v="1"/>
    <n v="1"/>
    <n v="0"/>
    <n v="0"/>
    <n v="0"/>
    <n v="0"/>
    <n v="0"/>
    <n v="0"/>
  </r>
  <r>
    <s v="1971SH"/>
    <x v="2"/>
    <x v="0"/>
    <x v="2"/>
    <x v="2"/>
    <n v="1"/>
    <n v="3"/>
    <x v="0"/>
    <n v="0"/>
    <n v="0"/>
    <n v="0"/>
    <n v="0"/>
    <n v="0"/>
    <n v="0"/>
    <n v="1"/>
    <n v="1"/>
    <n v="0"/>
    <n v="1"/>
    <n v="0"/>
    <n v="0"/>
  </r>
  <r>
    <s v="1703SM_x000a_"/>
    <x v="5"/>
    <x v="1"/>
    <x v="2"/>
    <x v="0"/>
    <n v="3"/>
    <n v="4"/>
    <x v="1"/>
    <n v="1"/>
    <n v="0"/>
    <n v="1"/>
    <n v="0"/>
    <n v="0"/>
    <n v="1"/>
    <n v="0"/>
    <n v="0"/>
    <n v="0"/>
    <n v="0"/>
    <n v="0"/>
    <n v="0"/>
  </r>
  <r>
    <s v="ti3733"/>
    <x v="2"/>
    <x v="0"/>
    <x v="1"/>
    <x v="2"/>
    <n v="8"/>
    <n v="5"/>
    <x v="1"/>
    <n v="0"/>
    <n v="1"/>
    <n v="1"/>
    <n v="1"/>
    <n v="0"/>
    <n v="0"/>
    <n v="0"/>
    <n v="0"/>
    <n v="0"/>
    <n v="0"/>
    <n v="0"/>
    <n v="0"/>
  </r>
  <r>
    <s v="1122DB"/>
    <x v="2"/>
    <x v="1"/>
    <x v="1"/>
    <x v="1"/>
    <n v="9"/>
    <n v="4"/>
    <x v="1"/>
    <n v="1"/>
    <n v="0"/>
    <n v="1"/>
    <n v="0"/>
    <n v="1"/>
    <n v="0"/>
    <n v="0"/>
    <n v="0"/>
    <n v="0"/>
    <n v="0"/>
    <n v="0"/>
    <n v="0"/>
  </r>
  <r>
    <s v="3103di"/>
    <x v="5"/>
    <x v="0"/>
    <x v="1"/>
    <x v="2"/>
    <n v="1"/>
    <n v="1"/>
    <x v="2"/>
    <n v="0"/>
    <n v="0"/>
    <n v="0"/>
    <n v="0"/>
    <n v="0"/>
    <n v="0"/>
    <n v="0"/>
    <n v="0"/>
    <n v="0"/>
    <n v="0"/>
    <n v="0"/>
    <n v="0"/>
  </r>
  <r>
    <s v="TT1100"/>
    <x v="5"/>
    <x v="0"/>
    <x v="1"/>
    <x v="0"/>
    <n v="1"/>
    <n v="2"/>
    <x v="2"/>
    <n v="0"/>
    <n v="0"/>
    <n v="0"/>
    <n v="0"/>
    <n v="0"/>
    <n v="0"/>
    <n v="0"/>
    <n v="0"/>
    <n v="0"/>
    <n v="0"/>
    <n v="0"/>
    <n v="0"/>
  </r>
  <r>
    <s v="2378sd"/>
    <x v="2"/>
    <x v="0"/>
    <x v="0"/>
    <x v="2"/>
    <n v="1"/>
    <n v="4"/>
    <x v="2"/>
    <n v="0"/>
    <n v="0"/>
    <n v="0"/>
    <n v="0"/>
    <n v="0"/>
    <n v="0"/>
    <n v="0"/>
    <n v="0"/>
    <n v="0"/>
    <n v="0"/>
    <n v="0"/>
    <n v="0"/>
  </r>
  <r>
    <s v="TF1766"/>
    <x v="3"/>
    <x v="0"/>
    <x v="0"/>
    <x v="2"/>
    <n v="1"/>
    <n v="2"/>
    <x v="0"/>
    <n v="0"/>
    <n v="0"/>
    <n v="0"/>
    <n v="0"/>
    <n v="0"/>
    <n v="0"/>
    <n v="1"/>
    <n v="1"/>
    <n v="0"/>
    <n v="1"/>
    <n v="0"/>
    <n v="0"/>
  </r>
  <r>
    <s v="5678AB"/>
    <x v="2"/>
    <x v="0"/>
    <x v="2"/>
    <x v="0"/>
    <n v="8"/>
    <n v="2"/>
    <x v="2"/>
    <n v="0"/>
    <n v="0"/>
    <n v="0"/>
    <n v="0"/>
    <n v="0"/>
    <n v="0"/>
    <n v="0"/>
    <n v="0"/>
    <n v="0"/>
    <n v="0"/>
    <n v="0"/>
    <n v="0"/>
  </r>
  <r>
    <s v="2804JG"/>
    <x v="2"/>
    <x v="1"/>
    <x v="2"/>
    <x v="0"/>
    <n v="2"/>
    <n v="5"/>
    <x v="1"/>
    <n v="1"/>
    <n v="0"/>
    <n v="0"/>
    <n v="0"/>
    <n v="1"/>
    <n v="1"/>
    <n v="0"/>
    <n v="0"/>
    <n v="0"/>
    <n v="0"/>
    <n v="0"/>
    <n v="0"/>
  </r>
  <r>
    <s v="0704RJ"/>
    <x v="5"/>
    <x v="0"/>
    <x v="0"/>
    <x v="1"/>
    <n v="9"/>
    <n v="4"/>
    <x v="1"/>
    <n v="0"/>
    <n v="1"/>
    <n v="1"/>
    <n v="0"/>
    <n v="1"/>
    <n v="0"/>
    <n v="0"/>
    <n v="0"/>
    <n v="0"/>
    <n v="0"/>
    <n v="0"/>
    <n v="0"/>
  </r>
  <r>
    <s v="6501ss"/>
    <x v="2"/>
    <x v="0"/>
    <x v="2"/>
    <x v="1"/>
    <n v="9"/>
    <n v="4"/>
    <x v="1"/>
    <n v="0"/>
    <n v="0"/>
    <n v="1"/>
    <n v="1"/>
    <n v="1"/>
    <n v="0"/>
    <n v="0"/>
    <n v="0"/>
    <n v="0"/>
    <n v="0"/>
    <n v="0"/>
    <n v="0"/>
  </r>
  <r>
    <s v="1106RS"/>
    <x v="3"/>
    <x v="0"/>
    <x v="1"/>
    <x v="2"/>
    <n v="3"/>
    <n v="1"/>
    <x v="0"/>
    <n v="0"/>
    <n v="0"/>
    <n v="0"/>
    <n v="0"/>
    <n v="0"/>
    <n v="0"/>
    <n v="1"/>
    <n v="1"/>
    <n v="0"/>
    <n v="1"/>
    <n v="0"/>
    <n v="0"/>
  </r>
  <r>
    <s v="1706SC"/>
    <x v="4"/>
    <x v="2"/>
    <x v="2"/>
    <x v="1"/>
    <n v="9"/>
    <n v="5"/>
    <x v="1"/>
    <n v="1"/>
    <n v="0"/>
    <n v="1"/>
    <n v="1"/>
    <n v="0"/>
    <n v="0"/>
    <n v="0"/>
    <n v="0"/>
    <n v="0"/>
    <n v="0"/>
    <n v="0"/>
    <n v="0"/>
  </r>
  <r>
    <s v="5555PF"/>
    <x v="3"/>
    <x v="1"/>
    <x v="0"/>
    <x v="0"/>
    <n v="3"/>
    <n v="4"/>
    <x v="1"/>
    <n v="1"/>
    <n v="0"/>
    <n v="1"/>
    <n v="1"/>
    <n v="0"/>
    <n v="0"/>
    <n v="0"/>
    <n v="0"/>
    <n v="0"/>
    <n v="0"/>
    <n v="0"/>
    <n v="0"/>
  </r>
  <r>
    <s v="9514sf"/>
    <x v="5"/>
    <x v="1"/>
    <x v="4"/>
    <x v="1"/>
    <n v="8"/>
    <n v="4"/>
    <x v="1"/>
    <n v="1"/>
    <n v="0"/>
    <n v="0"/>
    <n v="1"/>
    <n v="1"/>
    <n v="0"/>
    <n v="0"/>
    <n v="0"/>
    <n v="0"/>
    <n v="0"/>
    <n v="0"/>
    <n v="0"/>
  </r>
  <r>
    <s v="4756tl"/>
    <x v="5"/>
    <x v="0"/>
    <x v="2"/>
    <x v="0"/>
    <n v="2"/>
    <n v="5"/>
    <x v="2"/>
    <n v="0"/>
    <n v="0"/>
    <n v="0"/>
    <n v="0"/>
    <n v="0"/>
    <n v="0"/>
    <n v="0"/>
    <n v="0"/>
    <n v="0"/>
    <n v="0"/>
    <n v="0"/>
    <n v="0"/>
  </r>
  <r>
    <s v="1405RC"/>
    <x v="2"/>
    <x v="0"/>
    <x v="2"/>
    <x v="0"/>
    <n v="7"/>
    <n v="4"/>
    <x v="0"/>
    <n v="0"/>
    <n v="0"/>
    <n v="0"/>
    <n v="0"/>
    <n v="0"/>
    <n v="0"/>
    <n v="0"/>
    <n v="1"/>
    <n v="1"/>
    <n v="1"/>
    <n v="0"/>
    <n v="0"/>
  </r>
  <r>
    <s v="1706wb"/>
    <x v="2"/>
    <x v="0"/>
    <x v="0"/>
    <x v="0"/>
    <n v="4"/>
    <n v="1"/>
    <x v="0"/>
    <n v="0"/>
    <n v="0"/>
    <n v="0"/>
    <n v="0"/>
    <n v="0"/>
    <n v="0"/>
    <n v="1"/>
    <n v="1"/>
    <n v="0"/>
    <n v="1"/>
    <n v="0"/>
    <n v="0"/>
  </r>
  <r>
    <s v="1993JC"/>
    <x v="1"/>
    <x v="1"/>
    <x v="2"/>
    <x v="1"/>
    <n v="7"/>
    <n v="4"/>
    <x v="1"/>
    <n v="1"/>
    <n v="0"/>
    <n v="1"/>
    <n v="0"/>
    <n v="1"/>
    <n v="0"/>
    <n v="0"/>
    <n v="0"/>
    <n v="0"/>
    <n v="0"/>
    <n v="0"/>
    <n v="0"/>
  </r>
  <r>
    <s v="2624rs"/>
    <x v="2"/>
    <x v="0"/>
    <x v="1"/>
    <x v="0"/>
    <n v="7"/>
    <n v="2"/>
    <x v="0"/>
    <n v="0"/>
    <n v="0"/>
    <n v="0"/>
    <n v="0"/>
    <n v="0"/>
    <n v="0"/>
    <n v="0"/>
    <n v="1"/>
    <n v="1"/>
    <n v="1"/>
    <n v="0"/>
    <n v="0"/>
  </r>
  <r>
    <s v="3800JG"/>
    <x v="1"/>
    <x v="1"/>
    <x v="1"/>
    <x v="1"/>
    <n v="9"/>
    <n v="4"/>
    <x v="1"/>
    <n v="0"/>
    <n v="0"/>
    <n v="1"/>
    <n v="1"/>
    <n v="0"/>
    <n v="1"/>
    <n v="0"/>
    <n v="0"/>
    <n v="0"/>
    <n v="0"/>
    <n v="0"/>
    <n v="0"/>
  </r>
  <r>
    <s v="7783ka"/>
    <x v="3"/>
    <x v="1"/>
    <x v="2"/>
    <x v="1"/>
    <n v="2"/>
    <n v="2"/>
    <x v="0"/>
    <n v="0"/>
    <n v="0"/>
    <n v="0"/>
    <n v="0"/>
    <n v="0"/>
    <n v="0"/>
    <n v="1"/>
    <n v="1"/>
    <n v="0"/>
    <n v="1"/>
    <n v="0"/>
    <n v="0"/>
  </r>
  <r>
    <s v="1706es"/>
    <x v="2"/>
    <x v="0"/>
    <x v="2"/>
    <x v="0"/>
    <n v="3"/>
    <n v="4"/>
    <x v="1"/>
    <n v="0"/>
    <n v="1"/>
    <n v="0"/>
    <n v="0"/>
    <n v="1"/>
    <n v="1"/>
    <n v="0"/>
    <n v="0"/>
    <n v="0"/>
    <n v="0"/>
    <n v="0"/>
    <n v="0"/>
  </r>
  <r>
    <s v="AMW11*"/>
    <x v="2"/>
    <x v="0"/>
    <x v="2"/>
    <x v="1"/>
    <n v="8"/>
    <n v="5"/>
    <x v="2"/>
    <n v="0"/>
    <n v="0"/>
    <n v="0"/>
    <n v="0"/>
    <n v="0"/>
    <n v="0"/>
    <n v="0"/>
    <n v="0"/>
    <n v="0"/>
    <n v="0"/>
    <n v="0"/>
    <n v="0"/>
  </r>
  <r>
    <s v="3164zc"/>
    <x v="2"/>
    <x v="0"/>
    <x v="2"/>
    <x v="2"/>
    <n v="1"/>
    <n v="4"/>
    <x v="0"/>
    <n v="0"/>
    <n v="0"/>
    <n v="0"/>
    <n v="0"/>
    <n v="0"/>
    <n v="0"/>
    <n v="1"/>
    <n v="0"/>
    <n v="0"/>
    <n v="1"/>
    <n v="0"/>
    <n v="1"/>
  </r>
  <r>
    <s v="8907RS"/>
    <x v="2"/>
    <x v="0"/>
    <x v="1"/>
    <x v="1"/>
    <n v="8"/>
    <n v="4"/>
    <x v="2"/>
    <n v="0"/>
    <n v="0"/>
    <n v="0"/>
    <n v="0"/>
    <n v="0"/>
    <n v="0"/>
    <n v="0"/>
    <n v="0"/>
    <n v="0"/>
    <n v="0"/>
    <n v="0"/>
    <n v="0"/>
  </r>
  <r>
    <s v="1902DL"/>
    <x v="5"/>
    <x v="0"/>
    <x v="2"/>
    <x v="1"/>
    <n v="8"/>
    <n v="4"/>
    <x v="1"/>
    <n v="1"/>
    <n v="0"/>
    <n v="1"/>
    <n v="1"/>
    <n v="0"/>
    <n v="0"/>
    <n v="0"/>
    <n v="0"/>
    <n v="0"/>
    <n v="0"/>
    <n v="0"/>
    <n v="0"/>
  </r>
  <r>
    <s v="5411ER"/>
    <x v="5"/>
    <x v="0"/>
    <x v="3"/>
    <x v="1"/>
    <n v="2"/>
    <n v="5"/>
    <x v="1"/>
    <n v="0"/>
    <n v="1"/>
    <n v="1"/>
    <n v="1"/>
    <n v="0"/>
    <n v="0"/>
    <n v="0"/>
    <n v="0"/>
    <n v="0"/>
    <n v="0"/>
    <n v="0"/>
    <n v="0"/>
  </r>
  <r>
    <s v="9292eh"/>
    <x v="1"/>
    <x v="2"/>
    <x v="3"/>
    <x v="1"/>
    <n v="9"/>
    <n v="4"/>
    <x v="1"/>
    <n v="1"/>
    <n v="0"/>
    <n v="1"/>
    <n v="1"/>
    <n v="0"/>
    <n v="0"/>
    <n v="0"/>
    <n v="0"/>
    <n v="0"/>
    <n v="0"/>
    <n v="0"/>
    <n v="0"/>
  </r>
  <r>
    <s v="1956EV"/>
    <x v="1"/>
    <x v="1"/>
    <x v="1"/>
    <x v="0"/>
    <n v="2"/>
    <n v="2"/>
    <x v="1"/>
    <n v="0"/>
    <n v="0"/>
    <n v="1"/>
    <n v="0"/>
    <n v="1"/>
    <n v="1"/>
    <n v="0"/>
    <n v="0"/>
    <n v="0"/>
    <n v="0"/>
    <n v="0"/>
    <n v="0"/>
  </r>
  <r>
    <s v="0712PH"/>
    <x v="2"/>
    <x v="0"/>
    <x v="0"/>
    <x v="2"/>
    <n v="1"/>
    <n v="4"/>
    <x v="1"/>
    <n v="1"/>
    <n v="0"/>
    <n v="0"/>
    <n v="1"/>
    <n v="1"/>
    <n v="0"/>
    <n v="0"/>
    <n v="0"/>
    <n v="0"/>
    <n v="0"/>
    <n v="0"/>
    <n v="0"/>
  </r>
  <r>
    <s v="0709EA"/>
    <x v="2"/>
    <x v="0"/>
    <x v="1"/>
    <x v="0"/>
    <n v="1"/>
    <n v="5"/>
    <x v="1"/>
    <n v="0"/>
    <n v="0"/>
    <n v="1"/>
    <n v="0"/>
    <n v="1"/>
    <n v="1"/>
    <n v="0"/>
    <n v="0"/>
    <n v="0"/>
    <n v="0"/>
    <n v="0"/>
    <n v="0"/>
  </r>
  <r>
    <s v="5467mb"/>
    <x v="3"/>
    <x v="0"/>
    <x v="2"/>
    <x v="1"/>
    <n v="8"/>
    <n v="5"/>
    <x v="1"/>
    <n v="1"/>
    <n v="0"/>
    <n v="0"/>
    <n v="1"/>
    <n v="0"/>
    <n v="1"/>
    <n v="0"/>
    <n v="0"/>
    <n v="0"/>
    <n v="0"/>
    <n v="0"/>
    <n v="0"/>
  </r>
  <r>
    <s v="Jax"/>
    <x v="3"/>
    <x v="0"/>
    <x v="2"/>
    <x v="0"/>
    <n v="2"/>
    <n v="2"/>
    <x v="0"/>
    <n v="0"/>
    <n v="0"/>
    <n v="0"/>
    <n v="0"/>
    <n v="0"/>
    <n v="0"/>
    <n v="1"/>
    <n v="1"/>
    <n v="0"/>
    <n v="1"/>
    <n v="0"/>
    <n v="0"/>
  </r>
  <r>
    <s v="4201ij"/>
    <x v="2"/>
    <x v="1"/>
    <x v="2"/>
    <x v="3"/>
    <n v="4"/>
    <n v="5"/>
    <x v="1"/>
    <n v="1"/>
    <n v="1"/>
    <n v="0"/>
    <n v="1"/>
    <n v="0"/>
    <n v="0"/>
    <n v="0"/>
    <n v="0"/>
    <n v="0"/>
    <n v="0"/>
    <n v="0"/>
    <n v="0"/>
  </r>
  <r>
    <s v="1502mr"/>
    <x v="1"/>
    <x v="0"/>
    <x v="0"/>
    <x v="1"/>
    <n v="9"/>
    <n v="5"/>
    <x v="1"/>
    <n v="1"/>
    <n v="0"/>
    <n v="1"/>
    <n v="1"/>
    <n v="0"/>
    <n v="0"/>
    <n v="0"/>
    <n v="0"/>
    <n v="0"/>
    <n v="0"/>
    <n v="0"/>
    <n v="0"/>
  </r>
  <r>
    <s v="0810dh"/>
    <x v="2"/>
    <x v="0"/>
    <x v="2"/>
    <x v="2"/>
    <n v="8"/>
    <n v="4"/>
    <x v="1"/>
    <n v="0"/>
    <n v="0"/>
    <n v="1"/>
    <n v="1"/>
    <n v="1"/>
    <n v="0"/>
    <n v="0"/>
    <n v="0"/>
    <n v="0"/>
    <n v="0"/>
    <n v="0"/>
    <n v="0"/>
  </r>
  <r>
    <s v="0797ne"/>
    <x v="5"/>
    <x v="0"/>
    <x v="1"/>
    <x v="0"/>
    <n v="7"/>
    <n v="2"/>
    <x v="0"/>
    <n v="0"/>
    <n v="0"/>
    <n v="0"/>
    <n v="0"/>
    <n v="0"/>
    <n v="0"/>
    <n v="1"/>
    <n v="1"/>
    <n v="0"/>
    <n v="1"/>
    <n v="0"/>
    <n v="0"/>
  </r>
  <r>
    <s v="1902jg"/>
    <x v="4"/>
    <x v="0"/>
    <x v="2"/>
    <x v="0"/>
    <n v="3"/>
    <n v="4"/>
    <x v="2"/>
    <n v="0"/>
    <n v="0"/>
    <n v="0"/>
    <n v="0"/>
    <n v="0"/>
    <n v="0"/>
    <n v="0"/>
    <n v="0"/>
    <n v="0"/>
    <n v="0"/>
    <n v="0"/>
    <n v="0"/>
  </r>
  <r>
    <s v="2244BI"/>
    <x v="5"/>
    <x v="0"/>
    <x v="2"/>
    <x v="0"/>
    <n v="7"/>
    <n v="1"/>
    <x v="0"/>
    <n v="0"/>
    <n v="0"/>
    <n v="0"/>
    <n v="0"/>
    <n v="0"/>
    <n v="0"/>
    <n v="1"/>
    <n v="1"/>
    <n v="0"/>
    <n v="1"/>
    <n v="0"/>
    <n v="0"/>
  </r>
  <r>
    <s v="7630vl"/>
    <x v="3"/>
    <x v="0"/>
    <x v="0"/>
    <x v="2"/>
    <n v="2"/>
    <n v="4"/>
    <x v="2"/>
    <n v="0"/>
    <n v="0"/>
    <n v="0"/>
    <n v="0"/>
    <n v="0"/>
    <n v="0"/>
    <n v="0"/>
    <n v="0"/>
    <n v="0"/>
    <n v="0"/>
    <n v="0"/>
    <n v="0"/>
  </r>
  <r>
    <s v="3251bv"/>
    <x v="2"/>
    <x v="0"/>
    <x v="0"/>
    <x v="0"/>
    <n v="2"/>
    <n v="3"/>
    <x v="0"/>
    <n v="0"/>
    <n v="0"/>
    <n v="0"/>
    <n v="0"/>
    <n v="0"/>
    <n v="0"/>
    <n v="1"/>
    <n v="1"/>
    <n v="0"/>
    <n v="1"/>
    <n v="0"/>
    <n v="0"/>
  </r>
  <r>
    <s v="1712lm"/>
    <x v="5"/>
    <x v="0"/>
    <x v="4"/>
    <x v="2"/>
    <n v="1"/>
    <n v="4"/>
    <x v="1"/>
    <n v="1"/>
    <n v="0"/>
    <n v="1"/>
    <n v="1"/>
    <n v="0"/>
    <n v="0"/>
    <n v="0"/>
    <n v="0"/>
    <n v="0"/>
    <n v="0"/>
    <n v="0"/>
    <n v="0"/>
  </r>
  <r>
    <s v="4216sn"/>
    <x v="2"/>
    <x v="0"/>
    <x v="3"/>
    <x v="1"/>
    <n v="9"/>
    <n v="3"/>
    <x v="0"/>
    <n v="0"/>
    <n v="0"/>
    <n v="0"/>
    <n v="0"/>
    <n v="0"/>
    <n v="0"/>
    <n v="0"/>
    <n v="1"/>
    <n v="0"/>
    <n v="1"/>
    <n v="0"/>
    <n v="1"/>
  </r>
  <r>
    <s v="9991zx"/>
    <x v="5"/>
    <x v="1"/>
    <x v="2"/>
    <x v="1"/>
    <n v="7"/>
    <n v="4"/>
    <x v="1"/>
    <n v="1"/>
    <n v="0"/>
    <n v="1"/>
    <n v="0"/>
    <n v="1"/>
    <n v="0"/>
    <n v="0"/>
    <n v="0"/>
    <n v="0"/>
    <n v="0"/>
    <n v="0"/>
    <n v="0"/>
  </r>
  <r>
    <s v="1234ab"/>
    <x v="2"/>
    <x v="0"/>
    <x v="2"/>
    <x v="1"/>
    <n v="2"/>
    <n v="4"/>
    <x v="1"/>
    <n v="0"/>
    <n v="1"/>
    <n v="0"/>
    <n v="1"/>
    <n v="1"/>
    <n v="0"/>
    <n v="0"/>
    <n v="0"/>
    <n v="0"/>
    <n v="0"/>
    <n v="0"/>
    <n v="0"/>
  </r>
  <r>
    <s v="5656NW"/>
    <x v="4"/>
    <x v="0"/>
    <x v="2"/>
    <x v="1"/>
    <n v="9"/>
    <n v="3"/>
    <x v="0"/>
    <n v="0"/>
    <n v="0"/>
    <n v="0"/>
    <n v="0"/>
    <n v="0"/>
    <n v="0"/>
    <n v="1"/>
    <n v="1"/>
    <n v="0"/>
    <n v="1"/>
    <n v="0"/>
    <n v="0"/>
  </r>
  <r>
    <s v="7767lb"/>
    <x v="2"/>
    <x v="0"/>
    <x v="4"/>
    <x v="2"/>
    <n v="1"/>
    <n v="4"/>
    <x v="0"/>
    <n v="0"/>
    <n v="0"/>
    <n v="0"/>
    <n v="0"/>
    <n v="0"/>
    <n v="0"/>
    <n v="1"/>
    <n v="1"/>
    <n v="0"/>
    <n v="1"/>
    <n v="0"/>
    <n v="0"/>
  </r>
  <r>
    <s v="1307KM"/>
    <x v="5"/>
    <x v="0"/>
    <x v="2"/>
    <x v="2"/>
    <n v="1"/>
    <n v="1"/>
    <x v="0"/>
    <n v="0"/>
    <n v="0"/>
    <n v="0"/>
    <n v="0"/>
    <n v="0"/>
    <n v="0"/>
    <n v="1"/>
    <n v="0"/>
    <n v="1"/>
    <n v="1"/>
    <n v="0"/>
    <n v="0"/>
  </r>
  <r>
    <s v="3013HW"/>
    <x v="1"/>
    <x v="0"/>
    <x v="2"/>
    <x v="1"/>
    <n v="9"/>
    <n v="4"/>
    <x v="1"/>
    <n v="1"/>
    <n v="1"/>
    <n v="1"/>
    <n v="0"/>
    <n v="0"/>
    <n v="0"/>
    <n v="0"/>
    <n v="0"/>
    <n v="0"/>
    <n v="0"/>
    <n v="0"/>
    <n v="0"/>
  </r>
  <r>
    <s v="1477AR"/>
    <x v="2"/>
    <x v="0"/>
    <x v="2"/>
    <x v="1"/>
    <n v="8"/>
    <n v="4"/>
    <x v="1"/>
    <n v="1"/>
    <n v="0"/>
    <n v="1"/>
    <n v="0"/>
    <n v="0"/>
    <n v="1"/>
    <n v="0"/>
    <n v="0"/>
    <n v="0"/>
    <n v="0"/>
    <n v="0"/>
    <n v="0"/>
  </r>
  <r>
    <s v="IE1117"/>
    <x v="2"/>
    <x v="1"/>
    <x v="4"/>
    <x v="2"/>
    <n v="1"/>
    <n v="3"/>
    <x v="0"/>
    <n v="0"/>
    <n v="0"/>
    <n v="0"/>
    <n v="0"/>
    <n v="0"/>
    <n v="0"/>
    <n v="1"/>
    <n v="1"/>
    <n v="0"/>
    <n v="1"/>
    <n v="0"/>
    <n v="0"/>
  </r>
  <r>
    <s v="110217ed"/>
    <x v="2"/>
    <x v="0"/>
    <x v="2"/>
    <x v="3"/>
    <n v="4"/>
    <n v="2"/>
    <x v="0"/>
    <n v="0"/>
    <n v="0"/>
    <n v="0"/>
    <n v="0"/>
    <n v="0"/>
    <n v="0"/>
    <n v="0"/>
    <n v="1"/>
    <n v="0"/>
    <n v="1"/>
    <n v="0"/>
    <n v="1"/>
  </r>
  <r>
    <s v="0468dw"/>
    <x v="2"/>
    <x v="0"/>
    <x v="1"/>
    <x v="0"/>
    <n v="8"/>
    <n v="2"/>
    <x v="0"/>
    <n v="0"/>
    <n v="0"/>
    <n v="0"/>
    <n v="0"/>
    <n v="0"/>
    <n v="0"/>
    <n v="1"/>
    <n v="0"/>
    <n v="1"/>
    <n v="1"/>
    <n v="0"/>
    <n v="0"/>
  </r>
  <r>
    <s v="2024JP"/>
    <x v="2"/>
    <x v="1"/>
    <x v="2"/>
    <x v="1"/>
    <n v="7"/>
    <n v="4"/>
    <x v="1"/>
    <n v="1"/>
    <n v="0"/>
    <n v="1"/>
    <n v="0"/>
    <n v="1"/>
    <n v="0"/>
    <n v="0"/>
    <n v="0"/>
    <n v="0"/>
    <n v="0"/>
    <n v="0"/>
    <n v="0"/>
  </r>
  <r>
    <s v="1971sc"/>
    <x v="2"/>
    <x v="0"/>
    <x v="0"/>
    <x v="3"/>
    <n v="4"/>
    <n v="5"/>
    <x v="1"/>
    <n v="0"/>
    <n v="1"/>
    <n v="1"/>
    <n v="0"/>
    <n v="0"/>
    <n v="1"/>
    <n v="0"/>
    <n v="0"/>
    <n v="0"/>
    <n v="0"/>
    <n v="0"/>
    <n v="0"/>
  </r>
  <r>
    <s v="eb1312"/>
    <x v="1"/>
    <x v="0"/>
    <x v="2"/>
    <x v="1"/>
    <n v="8"/>
    <n v="1"/>
    <x v="0"/>
    <n v="0"/>
    <n v="0"/>
    <n v="0"/>
    <n v="0"/>
    <n v="0"/>
    <n v="0"/>
    <n v="0"/>
    <n v="1"/>
    <n v="1"/>
    <n v="1"/>
    <n v="0"/>
    <n v="0"/>
  </r>
  <r>
    <s v="1210ds"/>
    <x v="2"/>
    <x v="1"/>
    <x v="2"/>
    <x v="2"/>
    <n v="1"/>
    <n v="4"/>
    <x v="1"/>
    <n v="0"/>
    <n v="1"/>
    <n v="1"/>
    <n v="1"/>
    <n v="0"/>
    <n v="0"/>
    <n v="0"/>
    <n v="0"/>
    <n v="0"/>
    <n v="0"/>
    <n v="0"/>
    <n v="0"/>
  </r>
  <r>
    <s v="4292TM"/>
    <x v="3"/>
    <x v="0"/>
    <x v="2"/>
    <x v="3"/>
    <n v="4"/>
    <n v="2"/>
    <x v="0"/>
    <n v="0"/>
    <n v="0"/>
    <n v="0"/>
    <n v="0"/>
    <n v="0"/>
    <n v="0"/>
    <n v="1"/>
    <n v="1"/>
    <n v="0"/>
    <n v="1"/>
    <n v="0"/>
    <n v="0"/>
  </r>
  <r>
    <s v="3365NN"/>
    <x v="2"/>
    <x v="0"/>
    <x v="1"/>
    <x v="0"/>
    <n v="7"/>
    <n v="1"/>
    <x v="0"/>
    <n v="0"/>
    <n v="0"/>
    <n v="0"/>
    <n v="0"/>
    <n v="0"/>
    <n v="0"/>
    <n v="0"/>
    <n v="1"/>
    <n v="1"/>
    <n v="1"/>
    <n v="0"/>
    <n v="0"/>
  </r>
  <r>
    <s v="3030mc"/>
    <x v="3"/>
    <x v="0"/>
    <x v="1"/>
    <x v="1"/>
    <n v="8"/>
    <n v="4"/>
    <x v="1"/>
    <n v="0"/>
    <n v="1"/>
    <n v="1"/>
    <n v="0"/>
    <n v="1"/>
    <n v="0"/>
    <n v="0"/>
    <n v="0"/>
    <n v="0"/>
    <n v="0"/>
    <n v="0"/>
    <n v="0"/>
  </r>
  <r>
    <m/>
    <x v="6"/>
    <x v="4"/>
    <x v="5"/>
    <x v="4"/>
    <m/>
    <m/>
    <x v="3"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024C55-0D4B-4CBE-88A9-B4B98C28F3B1}" name="PivotTable4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Age">
  <location ref="A3:B30" firstHeaderRow="1" firstDataRow="1" firstDataCol="1"/>
  <pivotFields count="20">
    <pivotField showAll="0"/>
    <pivotField axis="axisRow" showAll="0">
      <items count="8">
        <item x="4"/>
        <item x="1"/>
        <item x="5"/>
        <item x="2"/>
        <item x="3"/>
        <item x="0"/>
        <item x="6"/>
        <item t="default"/>
      </items>
    </pivotField>
    <pivotField showAll="0"/>
    <pivotField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7"/>
  </rowFields>
  <rowItems count="27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 v="3"/>
    </i>
    <i t="grand">
      <x/>
    </i>
  </rowItems>
  <colItems count="1">
    <i/>
  </colItems>
  <dataFields count="1">
    <dataField name="Are you worried about DDP?" fld="7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488005-7D6E-4B16-9D84-2D6CD514C884}" name="PivotTable15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Gender">
  <location ref="A5:B21" firstHeaderRow="1" firstDataRow="1" firstDataCol="1"/>
  <pivotFields count="20"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7"/>
  </rowFields>
  <rowItems count="16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 v="2"/>
    </i>
    <i>
      <x v="3"/>
    </i>
    <i r="1">
      <x/>
    </i>
    <i r="1">
      <x v="2"/>
    </i>
    <i>
      <x v="4"/>
    </i>
    <i r="1">
      <x v="3"/>
    </i>
    <i t="grand">
      <x/>
    </i>
  </rowItems>
  <colItems count="1">
    <i/>
  </colItems>
  <dataFields count="1">
    <dataField name="Are you worried about DPP?" fld="7" subtotal="count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C17EFA-AC58-40C5-AA98-51E5DEF98E54}" name="PivotTable22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Educational Level">
  <location ref="A3:B26" firstHeaderRow="1" firstDataRow="1" firstDataCol="1"/>
  <pivotFields count="20">
    <pivotField showAll="0"/>
    <pivotField showAll="0"/>
    <pivotField showAll="0"/>
    <pivotField axis="axisRow" showAll="0">
      <items count="8">
        <item sd="0" m="1" x="6"/>
        <item x="4"/>
        <item x="0"/>
        <item x="2"/>
        <item x="1"/>
        <item x="3"/>
        <item x="5"/>
        <item t="default"/>
      </items>
    </pivotField>
    <pivotField showAll="0"/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3"/>
    <field x="7"/>
  </rowFields>
  <rowItems count="23"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/>
    </i>
    <i r="1">
      <x v="1"/>
    </i>
    <i r="1">
      <x v="2"/>
    </i>
    <i>
      <x v="5"/>
    </i>
    <i r="1">
      <x/>
    </i>
    <i r="1">
      <x v="1"/>
    </i>
    <i r="1">
      <x v="2"/>
    </i>
    <i>
      <x v="6"/>
    </i>
    <i r="1">
      <x v="3"/>
    </i>
    <i t="grand">
      <x/>
    </i>
  </rowItems>
  <colItems count="1">
    <i/>
  </colItems>
  <dataFields count="1">
    <dataField name="Are you worried about DPP?" fld="7" subtotal="count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B788BD5-7741-4477-A355-78A9F9E24319}" name="PivotTable29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Political Leaning">
  <location ref="A4:B23" firstHeaderRow="1" firstDataRow="1" firstDataCol="1"/>
  <pivotFields count="20">
    <pivotField showAll="0"/>
    <pivotField showAll="0"/>
    <pivotField showAll="0"/>
    <pivotField showAll="0"/>
    <pivotField axis="axisRow" showAll="0">
      <items count="6">
        <item x="2"/>
        <item x="1"/>
        <item x="0"/>
        <item x="3"/>
        <item x="4"/>
        <item t="default"/>
      </items>
    </pivotField>
    <pivotField showAll="0"/>
    <pivotField showAll="0"/>
    <pivotField axis="axisRow" dataField="1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4"/>
    <field x="7"/>
  </rowFields>
  <rowItems count="19">
    <i>
      <x/>
    </i>
    <i r="1">
      <x/>
    </i>
    <i r="1">
      <x v="1"/>
    </i>
    <i r="1">
      <x v="2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>
      <x v="4"/>
    </i>
    <i r="1">
      <x v="3"/>
    </i>
    <i t="grand">
      <x/>
    </i>
  </rowItems>
  <colItems count="1">
    <i/>
  </colItems>
  <dataFields count="1">
    <dataField name="Are you worried about DPP?" fld="7" subtotal="count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FB6B1-A4FC-40A9-8ACB-EBEFF3D61218}">
  <dimension ref="A1:T218"/>
  <sheetViews>
    <sheetView topLeftCell="C1" workbookViewId="0">
      <selection activeCell="I1" sqref="I1"/>
    </sheetView>
  </sheetViews>
  <sheetFormatPr defaultRowHeight="14.4" x14ac:dyDescent="0.3"/>
  <cols>
    <col min="3" max="3" width="8" bestFit="1" customWidth="1"/>
    <col min="4" max="4" width="13" bestFit="1" customWidth="1"/>
    <col min="8" max="8" width="9.77734375" bestFit="1" customWidth="1"/>
    <col min="9" max="9" width="11" bestFit="1" customWidth="1"/>
    <col min="10" max="10" width="7.33203125" bestFit="1" customWidth="1"/>
    <col min="11" max="11" width="7.21875" bestFit="1" customWidth="1"/>
    <col min="12" max="12" width="7.5546875" bestFit="1" customWidth="1"/>
    <col min="13" max="13" width="8.44140625" bestFit="1" customWidth="1"/>
    <col min="14" max="14" width="6.6640625" bestFit="1" customWidth="1"/>
    <col min="15" max="15" width="10.6640625" bestFit="1" customWidth="1"/>
    <col min="16" max="16" width="11.77734375" bestFit="1" customWidth="1"/>
    <col min="17" max="17" width="8.44140625" bestFit="1" customWidth="1"/>
    <col min="18" max="18" width="10.21875" bestFit="1" customWidth="1"/>
    <col min="19" max="19" width="10.33203125" bestFit="1" customWidth="1"/>
    <col min="20" max="20" width="6.6640625" bestFit="1" customWidth="1"/>
  </cols>
  <sheetData>
    <row r="1" spans="1:20" x14ac:dyDescent="0.3">
      <c r="A1" t="s">
        <v>277</v>
      </c>
      <c r="B1" t="s">
        <v>216</v>
      </c>
      <c r="C1" t="s">
        <v>217</v>
      </c>
      <c r="D1" t="s">
        <v>218</v>
      </c>
      <c r="E1" t="s">
        <v>219</v>
      </c>
      <c r="F1" t="s">
        <v>220</v>
      </c>
      <c r="G1" t="s">
        <v>276</v>
      </c>
      <c r="H1" t="s">
        <v>258</v>
      </c>
      <c r="I1" t="s">
        <v>221</v>
      </c>
      <c r="J1" t="s">
        <v>222</v>
      </c>
      <c r="K1" t="s">
        <v>229</v>
      </c>
      <c r="L1" t="s">
        <v>224</v>
      </c>
      <c r="M1" t="s">
        <v>278</v>
      </c>
      <c r="N1" t="s">
        <v>225</v>
      </c>
      <c r="O1" t="s">
        <v>226</v>
      </c>
      <c r="P1" t="s">
        <v>227</v>
      </c>
      <c r="Q1" t="s">
        <v>228</v>
      </c>
      <c r="R1" t="s">
        <v>223</v>
      </c>
      <c r="S1" t="s">
        <v>279</v>
      </c>
      <c r="T1" t="s">
        <v>225</v>
      </c>
    </row>
    <row r="2" spans="1:20" x14ac:dyDescent="0.3">
      <c r="A2" t="s">
        <v>0</v>
      </c>
      <c r="B2">
        <v>6</v>
      </c>
      <c r="C2">
        <v>2</v>
      </c>
      <c r="D2">
        <v>4</v>
      </c>
      <c r="E2">
        <v>3</v>
      </c>
      <c r="F2">
        <v>3</v>
      </c>
      <c r="G2">
        <v>1</v>
      </c>
      <c r="H2">
        <v>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1</v>
      </c>
      <c r="P2">
        <v>1</v>
      </c>
      <c r="Q2">
        <v>1</v>
      </c>
      <c r="R2">
        <v>0</v>
      </c>
      <c r="S2">
        <v>0</v>
      </c>
      <c r="T2">
        <v>0</v>
      </c>
    </row>
    <row r="3" spans="1:20" x14ac:dyDescent="0.3">
      <c r="A3" t="s">
        <v>1</v>
      </c>
      <c r="B3">
        <v>2</v>
      </c>
      <c r="C3">
        <v>2</v>
      </c>
      <c r="D3">
        <v>6</v>
      </c>
      <c r="E3">
        <v>2</v>
      </c>
      <c r="F3">
        <v>9</v>
      </c>
      <c r="G3">
        <v>4</v>
      </c>
      <c r="H3">
        <v>3</v>
      </c>
      <c r="I3">
        <v>0</v>
      </c>
      <c r="J3">
        <v>1</v>
      </c>
      <c r="K3">
        <v>1</v>
      </c>
      <c r="L3">
        <v>0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</row>
    <row r="4" spans="1:20" x14ac:dyDescent="0.3">
      <c r="A4" t="s">
        <v>2</v>
      </c>
      <c r="B4">
        <v>4</v>
      </c>
      <c r="C4">
        <v>2</v>
      </c>
      <c r="D4">
        <v>4</v>
      </c>
      <c r="E4">
        <v>3</v>
      </c>
      <c r="F4">
        <v>12</v>
      </c>
      <c r="G4">
        <v>4</v>
      </c>
      <c r="H4">
        <v>3</v>
      </c>
      <c r="I4">
        <v>0</v>
      </c>
      <c r="J4">
        <v>1</v>
      </c>
      <c r="K4">
        <v>0</v>
      </c>
      <c r="L4">
        <v>1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</row>
    <row r="5" spans="1:20" x14ac:dyDescent="0.3">
      <c r="A5" t="s">
        <v>3</v>
      </c>
      <c r="B5">
        <v>5</v>
      </c>
      <c r="C5">
        <v>2</v>
      </c>
      <c r="D5">
        <v>4</v>
      </c>
      <c r="E5">
        <v>3</v>
      </c>
      <c r="F5">
        <v>3</v>
      </c>
      <c r="G5">
        <v>1</v>
      </c>
      <c r="H5">
        <v>2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</row>
    <row r="6" spans="1:20" x14ac:dyDescent="0.3">
      <c r="A6" t="s">
        <v>4</v>
      </c>
      <c r="B6">
        <v>4</v>
      </c>
      <c r="C6">
        <v>2</v>
      </c>
      <c r="D6">
        <v>5</v>
      </c>
      <c r="E6">
        <v>3</v>
      </c>
      <c r="F6">
        <v>2</v>
      </c>
      <c r="G6">
        <v>4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</row>
    <row r="7" spans="1:20" x14ac:dyDescent="0.3">
      <c r="A7" t="s">
        <v>5</v>
      </c>
      <c r="B7">
        <v>4</v>
      </c>
      <c r="C7">
        <v>2</v>
      </c>
      <c r="D7">
        <v>7</v>
      </c>
      <c r="E7">
        <v>2</v>
      </c>
      <c r="F7">
        <v>9</v>
      </c>
      <c r="G7">
        <v>4</v>
      </c>
      <c r="H7">
        <v>2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3">
      <c r="A8" t="s">
        <v>6</v>
      </c>
      <c r="B8">
        <v>4</v>
      </c>
      <c r="C8">
        <v>2</v>
      </c>
      <c r="D8">
        <v>3</v>
      </c>
      <c r="E8">
        <v>3</v>
      </c>
      <c r="F8">
        <v>4</v>
      </c>
      <c r="G8">
        <v>3</v>
      </c>
      <c r="H8">
        <v>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1</v>
      </c>
      <c r="P8">
        <v>0</v>
      </c>
      <c r="Q8">
        <v>1</v>
      </c>
      <c r="R8">
        <v>0</v>
      </c>
      <c r="S8">
        <v>0</v>
      </c>
      <c r="T8">
        <v>0</v>
      </c>
    </row>
    <row r="9" spans="1:20" x14ac:dyDescent="0.3">
      <c r="A9" t="s">
        <v>7</v>
      </c>
      <c r="B9">
        <v>5</v>
      </c>
      <c r="C9">
        <v>2</v>
      </c>
      <c r="D9">
        <v>5</v>
      </c>
      <c r="E9">
        <v>3</v>
      </c>
      <c r="F9">
        <v>1</v>
      </c>
      <c r="G9">
        <v>2</v>
      </c>
      <c r="H9">
        <v>2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0" x14ac:dyDescent="0.3">
      <c r="A10" t="s">
        <v>8</v>
      </c>
      <c r="B10">
        <v>1</v>
      </c>
      <c r="C10">
        <v>2</v>
      </c>
      <c r="D10">
        <v>5</v>
      </c>
      <c r="E10">
        <v>1</v>
      </c>
      <c r="F10">
        <v>1</v>
      </c>
      <c r="G10">
        <v>4</v>
      </c>
      <c r="H10">
        <v>2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0" x14ac:dyDescent="0.3">
      <c r="A11" t="s">
        <v>9</v>
      </c>
      <c r="B11">
        <v>3</v>
      </c>
      <c r="C11">
        <v>2</v>
      </c>
      <c r="D11">
        <v>5</v>
      </c>
      <c r="E11">
        <v>2</v>
      </c>
      <c r="F11">
        <v>9</v>
      </c>
      <c r="G11">
        <v>5</v>
      </c>
      <c r="H11">
        <v>3</v>
      </c>
      <c r="I11">
        <v>1</v>
      </c>
      <c r="J11">
        <v>1</v>
      </c>
      <c r="K11">
        <v>1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0" x14ac:dyDescent="0.3">
      <c r="A12" t="s">
        <v>10</v>
      </c>
      <c r="B12">
        <v>4</v>
      </c>
      <c r="C12">
        <v>2</v>
      </c>
      <c r="D12">
        <v>4</v>
      </c>
      <c r="E12">
        <v>2</v>
      </c>
      <c r="F12">
        <v>9</v>
      </c>
      <c r="G12">
        <v>4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v>1</v>
      </c>
    </row>
    <row r="13" spans="1:20" x14ac:dyDescent="0.3">
      <c r="A13" s="1" t="s">
        <v>11</v>
      </c>
      <c r="B13">
        <v>5</v>
      </c>
      <c r="C13">
        <v>1</v>
      </c>
      <c r="D13">
        <v>5</v>
      </c>
      <c r="E13">
        <v>2</v>
      </c>
      <c r="F13">
        <v>2</v>
      </c>
      <c r="G13">
        <v>5</v>
      </c>
      <c r="H13">
        <v>3</v>
      </c>
      <c r="I13">
        <v>1</v>
      </c>
      <c r="J13">
        <v>1</v>
      </c>
      <c r="K13">
        <v>0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 x14ac:dyDescent="0.3">
      <c r="A14" t="s">
        <v>12</v>
      </c>
      <c r="B14">
        <v>1</v>
      </c>
      <c r="C14">
        <v>2</v>
      </c>
      <c r="D14">
        <v>6</v>
      </c>
      <c r="E14">
        <v>2</v>
      </c>
      <c r="F14">
        <v>2</v>
      </c>
      <c r="G14">
        <v>5</v>
      </c>
      <c r="H14">
        <v>3</v>
      </c>
      <c r="I14">
        <v>1</v>
      </c>
      <c r="J14">
        <v>1</v>
      </c>
      <c r="K14">
        <v>0</v>
      </c>
      <c r="L14">
        <v>1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3">
      <c r="A15" t="s">
        <v>13</v>
      </c>
      <c r="B15">
        <v>1</v>
      </c>
      <c r="C15">
        <v>3</v>
      </c>
      <c r="D15">
        <v>5</v>
      </c>
      <c r="E15">
        <v>2</v>
      </c>
      <c r="F15">
        <v>2</v>
      </c>
      <c r="G15">
        <v>4</v>
      </c>
      <c r="H15">
        <v>3</v>
      </c>
      <c r="I15">
        <v>1</v>
      </c>
      <c r="J15">
        <v>0</v>
      </c>
      <c r="K15">
        <v>1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3">
      <c r="A16" t="s">
        <v>14</v>
      </c>
      <c r="B16">
        <v>4</v>
      </c>
      <c r="C16">
        <v>2</v>
      </c>
      <c r="D16">
        <v>4</v>
      </c>
      <c r="E16">
        <v>3</v>
      </c>
      <c r="F16">
        <v>3</v>
      </c>
      <c r="G16">
        <v>2</v>
      </c>
      <c r="H16">
        <v>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</row>
    <row r="17" spans="1:20" x14ac:dyDescent="0.3">
      <c r="A17" t="s">
        <v>15</v>
      </c>
      <c r="B17">
        <v>3</v>
      </c>
      <c r="C17">
        <v>1</v>
      </c>
      <c r="D17">
        <v>5</v>
      </c>
      <c r="E17">
        <v>1</v>
      </c>
      <c r="F17">
        <v>1</v>
      </c>
      <c r="G17">
        <v>1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1</v>
      </c>
      <c r="Q17">
        <v>1</v>
      </c>
      <c r="R17">
        <v>1</v>
      </c>
      <c r="S17">
        <v>0</v>
      </c>
      <c r="T17">
        <v>0</v>
      </c>
    </row>
    <row r="18" spans="1:20" x14ac:dyDescent="0.3">
      <c r="A18" t="s">
        <v>16</v>
      </c>
      <c r="B18">
        <v>1</v>
      </c>
      <c r="C18">
        <v>3</v>
      </c>
      <c r="D18">
        <v>4</v>
      </c>
      <c r="E18">
        <v>2</v>
      </c>
      <c r="F18">
        <v>9</v>
      </c>
      <c r="G18">
        <v>5</v>
      </c>
      <c r="H18">
        <v>3</v>
      </c>
      <c r="I18">
        <v>1</v>
      </c>
      <c r="J18">
        <v>1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</row>
    <row r="19" spans="1:20" x14ac:dyDescent="0.3">
      <c r="A19" t="s">
        <v>17</v>
      </c>
      <c r="B19">
        <v>3</v>
      </c>
      <c r="C19">
        <v>2</v>
      </c>
      <c r="D19">
        <v>5</v>
      </c>
      <c r="E19">
        <v>2</v>
      </c>
      <c r="F19">
        <v>8</v>
      </c>
      <c r="G19">
        <v>4</v>
      </c>
      <c r="H19">
        <v>3</v>
      </c>
      <c r="I19">
        <v>0</v>
      </c>
      <c r="J19">
        <v>0</v>
      </c>
      <c r="K19">
        <v>1</v>
      </c>
      <c r="L19">
        <v>0</v>
      </c>
      <c r="M19">
        <v>1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</row>
    <row r="20" spans="1:20" x14ac:dyDescent="0.3">
      <c r="A20" t="s">
        <v>18</v>
      </c>
      <c r="B20">
        <v>2</v>
      </c>
      <c r="C20">
        <v>4</v>
      </c>
      <c r="D20">
        <v>5</v>
      </c>
      <c r="E20">
        <v>2</v>
      </c>
      <c r="F20">
        <v>9</v>
      </c>
      <c r="G20">
        <v>4</v>
      </c>
      <c r="H20">
        <v>3</v>
      </c>
      <c r="I20">
        <v>1</v>
      </c>
      <c r="J20">
        <v>0</v>
      </c>
      <c r="K20">
        <v>1</v>
      </c>
      <c r="L20">
        <v>0</v>
      </c>
      <c r="M20">
        <v>1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</row>
    <row r="21" spans="1:20" x14ac:dyDescent="0.3">
      <c r="A21" t="s">
        <v>19</v>
      </c>
      <c r="B21">
        <v>3</v>
      </c>
      <c r="C21">
        <v>2</v>
      </c>
      <c r="D21">
        <v>5</v>
      </c>
      <c r="E21">
        <v>4</v>
      </c>
      <c r="F21">
        <v>4</v>
      </c>
      <c r="G21">
        <v>4</v>
      </c>
      <c r="H21">
        <v>3</v>
      </c>
      <c r="I21">
        <v>1</v>
      </c>
      <c r="J21">
        <v>0</v>
      </c>
      <c r="K21">
        <v>0</v>
      </c>
      <c r="L21">
        <v>0</v>
      </c>
      <c r="M21">
        <v>1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3">
      <c r="A22" t="s">
        <v>20</v>
      </c>
      <c r="B22">
        <v>3</v>
      </c>
      <c r="C22">
        <v>1</v>
      </c>
      <c r="D22">
        <v>4</v>
      </c>
      <c r="E22">
        <v>1</v>
      </c>
      <c r="F22">
        <v>1</v>
      </c>
      <c r="G22">
        <v>4</v>
      </c>
      <c r="H22">
        <v>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</row>
    <row r="23" spans="1:20" x14ac:dyDescent="0.3">
      <c r="A23" t="s">
        <v>21</v>
      </c>
      <c r="B23">
        <v>3</v>
      </c>
      <c r="C23">
        <v>2</v>
      </c>
      <c r="D23">
        <v>3</v>
      </c>
      <c r="E23">
        <v>1</v>
      </c>
      <c r="F23">
        <v>1</v>
      </c>
      <c r="G23">
        <v>4</v>
      </c>
      <c r="H23">
        <v>3</v>
      </c>
      <c r="I23">
        <v>0</v>
      </c>
      <c r="J23">
        <v>0</v>
      </c>
      <c r="K23">
        <v>1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x14ac:dyDescent="0.3">
      <c r="A24" t="s">
        <v>22</v>
      </c>
      <c r="B24">
        <v>1</v>
      </c>
      <c r="C24">
        <v>1</v>
      </c>
      <c r="D24">
        <v>4</v>
      </c>
      <c r="E24">
        <v>2</v>
      </c>
      <c r="F24">
        <v>9</v>
      </c>
      <c r="G24">
        <v>5</v>
      </c>
      <c r="H24">
        <v>3</v>
      </c>
      <c r="I24">
        <v>0</v>
      </c>
      <c r="J24">
        <v>1</v>
      </c>
      <c r="K24">
        <v>1</v>
      </c>
      <c r="L24">
        <v>1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1:20" x14ac:dyDescent="0.3">
      <c r="A25" t="s">
        <v>23</v>
      </c>
      <c r="B25">
        <v>3</v>
      </c>
      <c r="C25">
        <v>2</v>
      </c>
      <c r="D25">
        <v>4</v>
      </c>
      <c r="E25">
        <v>1</v>
      </c>
      <c r="F25">
        <v>3</v>
      </c>
      <c r="G25">
        <v>4</v>
      </c>
      <c r="H25">
        <v>3</v>
      </c>
      <c r="I25">
        <v>1</v>
      </c>
      <c r="J25">
        <v>0</v>
      </c>
      <c r="K25">
        <v>0</v>
      </c>
      <c r="L25">
        <v>1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3">
      <c r="A26" t="s">
        <v>24</v>
      </c>
      <c r="B26">
        <v>5</v>
      </c>
      <c r="C26">
        <v>1</v>
      </c>
      <c r="D26">
        <v>3</v>
      </c>
      <c r="E26">
        <v>3</v>
      </c>
      <c r="F26">
        <v>4</v>
      </c>
      <c r="G26">
        <v>1</v>
      </c>
      <c r="H26">
        <v>3</v>
      </c>
      <c r="I26">
        <v>0</v>
      </c>
      <c r="J26">
        <v>0</v>
      </c>
      <c r="K26">
        <v>0</v>
      </c>
      <c r="L26">
        <v>0</v>
      </c>
      <c r="M26">
        <v>1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</row>
    <row r="27" spans="1:20" x14ac:dyDescent="0.3">
      <c r="A27" t="s">
        <v>25</v>
      </c>
      <c r="B27">
        <v>5</v>
      </c>
      <c r="C27">
        <v>2</v>
      </c>
      <c r="D27">
        <v>4</v>
      </c>
      <c r="E27">
        <v>3</v>
      </c>
      <c r="F27">
        <v>3</v>
      </c>
      <c r="G27">
        <v>4</v>
      </c>
      <c r="H27">
        <v>3</v>
      </c>
      <c r="I27">
        <v>1</v>
      </c>
      <c r="J27">
        <v>0</v>
      </c>
      <c r="K27">
        <v>0</v>
      </c>
      <c r="L27">
        <v>1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3">
      <c r="A28" t="s">
        <v>26</v>
      </c>
      <c r="B28">
        <v>1</v>
      </c>
      <c r="C28">
        <v>3</v>
      </c>
      <c r="D28">
        <v>5</v>
      </c>
      <c r="E28">
        <v>2</v>
      </c>
      <c r="F28">
        <v>9</v>
      </c>
      <c r="G28">
        <v>4</v>
      </c>
      <c r="H28">
        <v>3</v>
      </c>
      <c r="I28">
        <v>1</v>
      </c>
      <c r="J28">
        <v>0</v>
      </c>
      <c r="K28">
        <v>1</v>
      </c>
      <c r="L28">
        <v>0</v>
      </c>
      <c r="M28">
        <v>1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x14ac:dyDescent="0.3">
      <c r="A29" t="s">
        <v>27</v>
      </c>
      <c r="B29">
        <v>1</v>
      </c>
      <c r="C29">
        <v>2</v>
      </c>
      <c r="D29">
        <v>5</v>
      </c>
      <c r="E29">
        <v>2</v>
      </c>
      <c r="F29">
        <v>9</v>
      </c>
      <c r="G29">
        <v>5</v>
      </c>
      <c r="H29">
        <v>3</v>
      </c>
      <c r="I29">
        <v>1</v>
      </c>
      <c r="J29">
        <v>1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3">
      <c r="A30" t="s">
        <v>28</v>
      </c>
      <c r="B30">
        <v>3</v>
      </c>
      <c r="C30">
        <v>2</v>
      </c>
      <c r="D30">
        <v>5</v>
      </c>
      <c r="E30">
        <v>1</v>
      </c>
      <c r="F30">
        <v>1</v>
      </c>
      <c r="G30">
        <v>3</v>
      </c>
      <c r="H30">
        <v>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3">
      <c r="A31" t="s">
        <v>29</v>
      </c>
      <c r="B31">
        <v>5</v>
      </c>
      <c r="C31">
        <v>2</v>
      </c>
      <c r="D31">
        <v>4</v>
      </c>
      <c r="E31">
        <v>1</v>
      </c>
      <c r="F31">
        <v>1</v>
      </c>
      <c r="G31">
        <v>1</v>
      </c>
      <c r="H31">
        <v>2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3">
      <c r="A32" t="s">
        <v>30</v>
      </c>
      <c r="B32">
        <v>4</v>
      </c>
      <c r="C32">
        <v>2</v>
      </c>
      <c r="D32">
        <v>3</v>
      </c>
      <c r="E32">
        <v>3</v>
      </c>
      <c r="F32">
        <v>7</v>
      </c>
      <c r="G32">
        <v>1</v>
      </c>
      <c r="H32">
        <v>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3">
      <c r="A33" t="s">
        <v>31</v>
      </c>
      <c r="B33">
        <v>4</v>
      </c>
      <c r="C33">
        <v>2</v>
      </c>
      <c r="D33">
        <v>4</v>
      </c>
      <c r="E33">
        <v>1</v>
      </c>
      <c r="F33">
        <v>1</v>
      </c>
      <c r="G33">
        <v>3</v>
      </c>
      <c r="H33">
        <v>3</v>
      </c>
      <c r="I33">
        <v>1</v>
      </c>
      <c r="J33">
        <v>1</v>
      </c>
      <c r="K33">
        <v>0</v>
      </c>
      <c r="L33">
        <v>0</v>
      </c>
      <c r="M33">
        <v>1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 x14ac:dyDescent="0.3">
      <c r="A34" t="s">
        <v>32</v>
      </c>
      <c r="B34">
        <v>1</v>
      </c>
      <c r="C34">
        <v>2</v>
      </c>
      <c r="D34">
        <v>5</v>
      </c>
      <c r="E34">
        <v>1</v>
      </c>
      <c r="F34">
        <v>1</v>
      </c>
      <c r="G34">
        <v>4</v>
      </c>
      <c r="H34">
        <v>2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3">
      <c r="A35" t="s">
        <v>33</v>
      </c>
      <c r="B35">
        <v>1</v>
      </c>
      <c r="C35">
        <v>4</v>
      </c>
      <c r="D35">
        <v>5</v>
      </c>
      <c r="E35">
        <v>3</v>
      </c>
      <c r="F35">
        <v>7</v>
      </c>
      <c r="G35">
        <v>1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0</v>
      </c>
      <c r="Q35">
        <v>1</v>
      </c>
      <c r="R35">
        <v>1</v>
      </c>
      <c r="S35">
        <v>0</v>
      </c>
      <c r="T35">
        <v>0</v>
      </c>
    </row>
    <row r="36" spans="1:20" x14ac:dyDescent="0.3">
      <c r="A36" t="s">
        <v>34</v>
      </c>
      <c r="B36">
        <v>1</v>
      </c>
      <c r="C36">
        <v>1</v>
      </c>
      <c r="D36">
        <v>5</v>
      </c>
      <c r="E36">
        <v>1</v>
      </c>
      <c r="F36">
        <v>1</v>
      </c>
      <c r="G36">
        <v>2</v>
      </c>
      <c r="H36">
        <v>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3">
      <c r="A37" t="s">
        <v>35</v>
      </c>
      <c r="B37">
        <v>1</v>
      </c>
      <c r="C37">
        <v>2</v>
      </c>
      <c r="D37">
        <v>5</v>
      </c>
      <c r="E37">
        <v>2</v>
      </c>
      <c r="F37">
        <v>8</v>
      </c>
      <c r="G37">
        <v>4</v>
      </c>
      <c r="H37">
        <v>2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3">
      <c r="A38" t="s">
        <v>36</v>
      </c>
      <c r="B38">
        <v>5</v>
      </c>
      <c r="C38">
        <v>2</v>
      </c>
      <c r="D38">
        <v>4</v>
      </c>
      <c r="E38">
        <v>2</v>
      </c>
      <c r="F38">
        <v>9</v>
      </c>
      <c r="G38">
        <v>1</v>
      </c>
      <c r="H38">
        <v>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</v>
      </c>
      <c r="P38">
        <v>1</v>
      </c>
      <c r="Q38">
        <v>0</v>
      </c>
      <c r="R38">
        <v>1</v>
      </c>
      <c r="S38">
        <v>0</v>
      </c>
      <c r="T38">
        <v>0</v>
      </c>
    </row>
    <row r="39" spans="1:20" x14ac:dyDescent="0.3">
      <c r="A39" s="1" t="s">
        <v>37</v>
      </c>
      <c r="B39">
        <v>6</v>
      </c>
      <c r="C39">
        <v>1</v>
      </c>
      <c r="D39">
        <v>3</v>
      </c>
      <c r="E39">
        <v>1</v>
      </c>
      <c r="F39">
        <v>3</v>
      </c>
      <c r="G39">
        <v>1</v>
      </c>
      <c r="H39">
        <v>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1</v>
      </c>
      <c r="R39">
        <v>1</v>
      </c>
      <c r="S39">
        <v>0</v>
      </c>
      <c r="T39">
        <v>0</v>
      </c>
    </row>
    <row r="40" spans="1:20" x14ac:dyDescent="0.3">
      <c r="A40" t="s">
        <v>38</v>
      </c>
      <c r="B40">
        <v>1</v>
      </c>
      <c r="C40">
        <v>2</v>
      </c>
      <c r="D40">
        <v>5</v>
      </c>
      <c r="E40">
        <v>2</v>
      </c>
      <c r="F40">
        <v>9</v>
      </c>
      <c r="G40">
        <v>5</v>
      </c>
      <c r="H40">
        <v>3</v>
      </c>
      <c r="I40">
        <v>0</v>
      </c>
      <c r="J40">
        <v>1</v>
      </c>
      <c r="K40">
        <v>1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3">
      <c r="A41" t="s">
        <v>39</v>
      </c>
      <c r="B41">
        <v>4</v>
      </c>
      <c r="C41">
        <v>1</v>
      </c>
      <c r="D41">
        <v>4</v>
      </c>
      <c r="E41">
        <v>4</v>
      </c>
      <c r="F41">
        <v>3</v>
      </c>
      <c r="G41">
        <v>4</v>
      </c>
      <c r="H41">
        <v>2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3">
      <c r="A42" t="s">
        <v>40</v>
      </c>
      <c r="B42">
        <v>1</v>
      </c>
      <c r="C42">
        <v>2</v>
      </c>
      <c r="D42">
        <v>5</v>
      </c>
      <c r="E42">
        <v>3</v>
      </c>
      <c r="F42">
        <v>3</v>
      </c>
      <c r="G42">
        <v>4</v>
      </c>
      <c r="H42">
        <v>2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x14ac:dyDescent="0.3">
      <c r="A43" t="s">
        <v>41</v>
      </c>
      <c r="B43">
        <v>1</v>
      </c>
      <c r="C43">
        <v>1</v>
      </c>
      <c r="D43">
        <v>4</v>
      </c>
      <c r="E43">
        <v>2</v>
      </c>
      <c r="F43">
        <v>7</v>
      </c>
      <c r="G43">
        <v>4</v>
      </c>
      <c r="H43">
        <v>3</v>
      </c>
      <c r="I43">
        <v>0</v>
      </c>
      <c r="J43">
        <v>1</v>
      </c>
      <c r="K43">
        <v>1</v>
      </c>
      <c r="L43">
        <v>1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</row>
    <row r="44" spans="1:20" x14ac:dyDescent="0.3">
      <c r="A44" t="s">
        <v>42</v>
      </c>
      <c r="B44">
        <v>1</v>
      </c>
      <c r="C44">
        <v>1</v>
      </c>
      <c r="D44">
        <v>5</v>
      </c>
      <c r="E44">
        <v>2</v>
      </c>
      <c r="F44">
        <v>8</v>
      </c>
      <c r="G44">
        <v>5</v>
      </c>
      <c r="H44">
        <v>3</v>
      </c>
      <c r="I44">
        <v>1</v>
      </c>
      <c r="J44">
        <v>0</v>
      </c>
      <c r="K44">
        <v>1</v>
      </c>
      <c r="L44">
        <v>1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</row>
    <row r="45" spans="1:20" x14ac:dyDescent="0.3">
      <c r="A45" t="s">
        <v>43</v>
      </c>
      <c r="B45">
        <v>1</v>
      </c>
      <c r="C45">
        <v>2</v>
      </c>
      <c r="D45">
        <v>5</v>
      </c>
      <c r="E45">
        <v>2</v>
      </c>
      <c r="F45">
        <v>9</v>
      </c>
      <c r="G45">
        <v>5</v>
      </c>
      <c r="H45">
        <v>2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3">
      <c r="A46" t="s">
        <v>44</v>
      </c>
      <c r="B46">
        <v>2</v>
      </c>
      <c r="C46">
        <v>2</v>
      </c>
      <c r="D46">
        <v>4</v>
      </c>
      <c r="E46">
        <v>1</v>
      </c>
      <c r="F46">
        <v>4</v>
      </c>
      <c r="G46">
        <v>1</v>
      </c>
      <c r="H46">
        <v>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0</v>
      </c>
      <c r="Q46">
        <v>1</v>
      </c>
      <c r="R46">
        <v>1</v>
      </c>
      <c r="S46">
        <v>0</v>
      </c>
      <c r="T46">
        <v>0</v>
      </c>
    </row>
    <row r="47" spans="1:20" x14ac:dyDescent="0.3">
      <c r="A47" t="s">
        <v>45</v>
      </c>
      <c r="B47">
        <v>4</v>
      </c>
      <c r="C47">
        <v>2</v>
      </c>
      <c r="D47">
        <v>6</v>
      </c>
      <c r="E47">
        <v>3</v>
      </c>
      <c r="F47">
        <v>7</v>
      </c>
      <c r="G47">
        <v>4</v>
      </c>
      <c r="H47">
        <v>3</v>
      </c>
      <c r="I47">
        <v>1</v>
      </c>
      <c r="J47">
        <v>1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3">
      <c r="A48" t="s">
        <v>46</v>
      </c>
      <c r="B48">
        <v>2</v>
      </c>
      <c r="C48">
        <v>2</v>
      </c>
      <c r="D48">
        <v>6</v>
      </c>
      <c r="E48">
        <v>2</v>
      </c>
      <c r="F48">
        <v>12</v>
      </c>
      <c r="G48">
        <v>4</v>
      </c>
      <c r="H48">
        <v>3</v>
      </c>
      <c r="I48">
        <v>1</v>
      </c>
      <c r="J48">
        <v>0</v>
      </c>
      <c r="K48">
        <v>0</v>
      </c>
      <c r="L48">
        <v>0</v>
      </c>
      <c r="M48">
        <v>1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3">
      <c r="A49" t="s">
        <v>47</v>
      </c>
      <c r="B49">
        <v>2</v>
      </c>
      <c r="C49">
        <v>2</v>
      </c>
      <c r="D49">
        <v>4</v>
      </c>
      <c r="E49">
        <v>2</v>
      </c>
      <c r="F49">
        <v>1</v>
      </c>
      <c r="G49">
        <v>4</v>
      </c>
      <c r="H49">
        <v>3</v>
      </c>
      <c r="I49">
        <v>1</v>
      </c>
      <c r="J49">
        <v>0</v>
      </c>
      <c r="K49">
        <v>0</v>
      </c>
      <c r="L49">
        <v>1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3">
      <c r="A50" t="s">
        <v>48</v>
      </c>
      <c r="B50">
        <v>4</v>
      </c>
      <c r="C50">
        <v>2</v>
      </c>
      <c r="D50">
        <v>5</v>
      </c>
      <c r="E50">
        <v>2</v>
      </c>
      <c r="F50">
        <v>2</v>
      </c>
      <c r="G50">
        <v>5</v>
      </c>
      <c r="H50">
        <v>3</v>
      </c>
      <c r="I50">
        <v>0</v>
      </c>
      <c r="J50">
        <v>0</v>
      </c>
      <c r="K50">
        <v>1</v>
      </c>
      <c r="L50">
        <v>1</v>
      </c>
      <c r="M50">
        <v>1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x14ac:dyDescent="0.3">
      <c r="A51" t="s">
        <v>49</v>
      </c>
      <c r="B51">
        <v>4</v>
      </c>
      <c r="C51">
        <v>2</v>
      </c>
      <c r="D51">
        <v>3</v>
      </c>
      <c r="E51">
        <v>1</v>
      </c>
      <c r="F51">
        <v>2</v>
      </c>
      <c r="G51">
        <v>4</v>
      </c>
      <c r="H51">
        <v>1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1</v>
      </c>
      <c r="P51">
        <v>1</v>
      </c>
      <c r="Q51">
        <v>0</v>
      </c>
      <c r="R51">
        <v>1</v>
      </c>
      <c r="S51">
        <v>0</v>
      </c>
      <c r="T51">
        <v>0</v>
      </c>
    </row>
    <row r="52" spans="1:20" x14ac:dyDescent="0.3">
      <c r="A52" t="s">
        <v>50</v>
      </c>
      <c r="B52">
        <v>4</v>
      </c>
      <c r="C52">
        <v>2</v>
      </c>
      <c r="D52">
        <v>6</v>
      </c>
      <c r="E52">
        <v>2</v>
      </c>
      <c r="F52">
        <v>7</v>
      </c>
      <c r="G52">
        <v>3</v>
      </c>
      <c r="H52">
        <v>2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3">
      <c r="A53" t="s">
        <v>51</v>
      </c>
      <c r="B53">
        <v>4</v>
      </c>
      <c r="C53">
        <v>1</v>
      </c>
      <c r="D53">
        <v>6</v>
      </c>
      <c r="E53">
        <v>4</v>
      </c>
      <c r="F53">
        <v>3</v>
      </c>
      <c r="G53">
        <v>4</v>
      </c>
      <c r="H53">
        <v>2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3">
      <c r="A54" t="s">
        <v>52</v>
      </c>
      <c r="B54">
        <v>6</v>
      </c>
      <c r="C54">
        <v>1</v>
      </c>
      <c r="D54">
        <v>5</v>
      </c>
      <c r="E54">
        <v>2</v>
      </c>
      <c r="F54">
        <v>4</v>
      </c>
      <c r="G54">
        <v>1</v>
      </c>
      <c r="H54">
        <v>1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1</v>
      </c>
      <c r="R54">
        <v>1</v>
      </c>
      <c r="S54">
        <v>0</v>
      </c>
      <c r="T54">
        <v>0</v>
      </c>
    </row>
    <row r="55" spans="1:20" x14ac:dyDescent="0.3">
      <c r="A55" t="s">
        <v>53</v>
      </c>
      <c r="B55">
        <v>2</v>
      </c>
      <c r="C55">
        <v>1</v>
      </c>
      <c r="D55">
        <v>4</v>
      </c>
      <c r="E55">
        <v>4</v>
      </c>
      <c r="F55">
        <v>4</v>
      </c>
      <c r="G55">
        <v>4</v>
      </c>
      <c r="H55">
        <v>3</v>
      </c>
      <c r="I55">
        <v>0</v>
      </c>
      <c r="J55">
        <v>0</v>
      </c>
      <c r="K55">
        <v>0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</row>
    <row r="56" spans="1:20" x14ac:dyDescent="0.3">
      <c r="A56" t="s">
        <v>54</v>
      </c>
      <c r="B56">
        <v>4</v>
      </c>
      <c r="C56">
        <v>2</v>
      </c>
      <c r="D56">
        <v>4</v>
      </c>
      <c r="E56">
        <v>2</v>
      </c>
      <c r="F56">
        <v>8</v>
      </c>
      <c r="G56">
        <v>5</v>
      </c>
      <c r="H56">
        <v>3</v>
      </c>
      <c r="I56">
        <v>1</v>
      </c>
      <c r="J56">
        <v>1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x14ac:dyDescent="0.3">
      <c r="A57" t="s">
        <v>55</v>
      </c>
      <c r="B57">
        <v>3</v>
      </c>
      <c r="C57">
        <v>2</v>
      </c>
      <c r="D57">
        <v>5</v>
      </c>
      <c r="E57">
        <v>1</v>
      </c>
      <c r="F57">
        <v>8</v>
      </c>
      <c r="G57">
        <v>4</v>
      </c>
      <c r="H57">
        <v>2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3">
      <c r="A58" t="s">
        <v>56</v>
      </c>
      <c r="B58">
        <v>2</v>
      </c>
      <c r="C58">
        <v>1</v>
      </c>
      <c r="D58">
        <v>5</v>
      </c>
      <c r="E58">
        <v>2</v>
      </c>
      <c r="F58">
        <v>2</v>
      </c>
      <c r="G58">
        <v>5</v>
      </c>
      <c r="H58">
        <v>3</v>
      </c>
      <c r="I58">
        <v>1</v>
      </c>
      <c r="J58">
        <v>0</v>
      </c>
      <c r="K58">
        <v>1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3">
      <c r="A59" t="s">
        <v>57</v>
      </c>
      <c r="B59">
        <v>3</v>
      </c>
      <c r="C59">
        <v>2</v>
      </c>
      <c r="D59">
        <v>5</v>
      </c>
      <c r="E59">
        <v>1</v>
      </c>
      <c r="F59">
        <v>1</v>
      </c>
      <c r="G59">
        <v>4</v>
      </c>
      <c r="H59">
        <v>2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x14ac:dyDescent="0.3">
      <c r="A60" t="s">
        <v>58</v>
      </c>
      <c r="B60">
        <v>5</v>
      </c>
      <c r="C60">
        <v>1</v>
      </c>
      <c r="D60">
        <v>3</v>
      </c>
      <c r="E60">
        <v>1</v>
      </c>
      <c r="F60">
        <v>3</v>
      </c>
      <c r="G60">
        <v>2</v>
      </c>
      <c r="H60">
        <v>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1</v>
      </c>
      <c r="P60">
        <v>1</v>
      </c>
      <c r="Q60">
        <v>0</v>
      </c>
      <c r="R60">
        <v>1</v>
      </c>
      <c r="S60">
        <v>0</v>
      </c>
      <c r="T60">
        <v>0</v>
      </c>
    </row>
    <row r="61" spans="1:20" x14ac:dyDescent="0.3">
      <c r="A61" t="s">
        <v>59</v>
      </c>
      <c r="B61">
        <v>4</v>
      </c>
      <c r="C61">
        <v>1</v>
      </c>
      <c r="D61">
        <v>6</v>
      </c>
      <c r="E61">
        <v>3</v>
      </c>
      <c r="F61">
        <v>2</v>
      </c>
      <c r="G61">
        <v>4</v>
      </c>
      <c r="H61">
        <v>3</v>
      </c>
      <c r="I61">
        <v>1</v>
      </c>
      <c r="J61">
        <v>1</v>
      </c>
      <c r="K61">
        <v>0</v>
      </c>
      <c r="L61">
        <v>0</v>
      </c>
      <c r="M61">
        <v>1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3">
      <c r="A62" t="s">
        <v>60</v>
      </c>
      <c r="B62">
        <v>4</v>
      </c>
      <c r="C62">
        <v>2</v>
      </c>
      <c r="D62">
        <v>4</v>
      </c>
      <c r="E62">
        <v>1</v>
      </c>
      <c r="F62">
        <v>9</v>
      </c>
      <c r="G62">
        <v>2</v>
      </c>
      <c r="H62">
        <v>3</v>
      </c>
      <c r="I62">
        <v>0</v>
      </c>
      <c r="J62">
        <v>0</v>
      </c>
      <c r="K62">
        <v>0</v>
      </c>
      <c r="L62">
        <v>1</v>
      </c>
      <c r="M62">
        <v>1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3">
      <c r="A63" t="s">
        <v>61</v>
      </c>
      <c r="B63">
        <v>2</v>
      </c>
      <c r="C63">
        <v>2</v>
      </c>
      <c r="D63">
        <v>4</v>
      </c>
      <c r="E63">
        <v>1</v>
      </c>
      <c r="F63">
        <v>9</v>
      </c>
      <c r="G63">
        <v>4</v>
      </c>
      <c r="H63">
        <v>3</v>
      </c>
      <c r="I63">
        <v>1</v>
      </c>
      <c r="J63">
        <v>0</v>
      </c>
      <c r="K63">
        <v>0</v>
      </c>
      <c r="L63">
        <v>1</v>
      </c>
      <c r="M63">
        <v>1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3">
      <c r="A64" t="s">
        <v>62</v>
      </c>
      <c r="B64">
        <v>2</v>
      </c>
      <c r="C64">
        <v>2</v>
      </c>
      <c r="D64">
        <v>6</v>
      </c>
      <c r="E64">
        <v>2</v>
      </c>
      <c r="F64">
        <v>8</v>
      </c>
      <c r="G64">
        <v>1</v>
      </c>
      <c r="H64">
        <v>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1</v>
      </c>
      <c r="Q64">
        <v>0</v>
      </c>
      <c r="R64">
        <v>0</v>
      </c>
      <c r="S64">
        <v>0</v>
      </c>
      <c r="T64">
        <v>1</v>
      </c>
    </row>
    <row r="65" spans="1:20" x14ac:dyDescent="0.3">
      <c r="A65" t="s">
        <v>63</v>
      </c>
      <c r="B65">
        <v>4</v>
      </c>
      <c r="C65">
        <v>2</v>
      </c>
      <c r="D65">
        <v>3</v>
      </c>
      <c r="E65">
        <v>3</v>
      </c>
      <c r="F65">
        <v>3</v>
      </c>
      <c r="G65">
        <v>2</v>
      </c>
      <c r="H65">
        <v>1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1</v>
      </c>
      <c r="S65">
        <v>0</v>
      </c>
      <c r="T65">
        <v>0</v>
      </c>
    </row>
    <row r="66" spans="1:20" x14ac:dyDescent="0.3">
      <c r="A66" t="s">
        <v>64</v>
      </c>
      <c r="B66">
        <v>1</v>
      </c>
      <c r="C66">
        <v>2</v>
      </c>
      <c r="D66">
        <v>5</v>
      </c>
      <c r="E66">
        <v>2</v>
      </c>
      <c r="F66">
        <v>2</v>
      </c>
      <c r="G66">
        <v>4</v>
      </c>
      <c r="H66">
        <v>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3">
      <c r="A67" t="s">
        <v>65</v>
      </c>
      <c r="B67">
        <v>2</v>
      </c>
      <c r="C67">
        <v>2</v>
      </c>
      <c r="D67">
        <v>6</v>
      </c>
      <c r="E67">
        <v>2</v>
      </c>
      <c r="F67">
        <v>9</v>
      </c>
      <c r="G67">
        <v>3</v>
      </c>
      <c r="H67">
        <v>3</v>
      </c>
      <c r="I67">
        <v>0</v>
      </c>
      <c r="J67">
        <v>0</v>
      </c>
      <c r="K67">
        <v>1</v>
      </c>
      <c r="L67">
        <v>1</v>
      </c>
      <c r="M67">
        <v>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3">
      <c r="A68" t="s">
        <v>66</v>
      </c>
      <c r="B68">
        <v>5</v>
      </c>
      <c r="C68">
        <v>1</v>
      </c>
      <c r="D68">
        <v>4</v>
      </c>
      <c r="E68">
        <v>2</v>
      </c>
      <c r="F68">
        <v>9</v>
      </c>
      <c r="G68">
        <v>5</v>
      </c>
      <c r="H68">
        <v>3</v>
      </c>
      <c r="I68">
        <v>1</v>
      </c>
      <c r="J68">
        <v>1</v>
      </c>
      <c r="K68">
        <v>1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</row>
    <row r="69" spans="1:20" x14ac:dyDescent="0.3">
      <c r="A69" t="s">
        <v>67</v>
      </c>
      <c r="B69">
        <v>5</v>
      </c>
      <c r="C69">
        <v>2</v>
      </c>
      <c r="D69">
        <v>3</v>
      </c>
      <c r="E69">
        <v>3</v>
      </c>
      <c r="F69">
        <v>3</v>
      </c>
      <c r="G69">
        <v>1</v>
      </c>
      <c r="H69">
        <v>1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1</v>
      </c>
      <c r="P69">
        <v>1</v>
      </c>
      <c r="Q69">
        <v>0</v>
      </c>
      <c r="R69">
        <v>1</v>
      </c>
      <c r="S69">
        <v>0</v>
      </c>
      <c r="T69">
        <v>0</v>
      </c>
    </row>
    <row r="70" spans="1:20" x14ac:dyDescent="0.3">
      <c r="A70" t="s">
        <v>68</v>
      </c>
      <c r="B70">
        <v>6</v>
      </c>
      <c r="C70">
        <v>2</v>
      </c>
      <c r="D70">
        <v>3</v>
      </c>
      <c r="E70">
        <v>4</v>
      </c>
      <c r="F70">
        <v>3</v>
      </c>
      <c r="G70">
        <v>1</v>
      </c>
      <c r="H70">
        <v>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0</v>
      </c>
      <c r="Q70">
        <v>1</v>
      </c>
      <c r="R70">
        <v>0</v>
      </c>
      <c r="S70">
        <v>0</v>
      </c>
      <c r="T70">
        <v>0</v>
      </c>
    </row>
    <row r="71" spans="1:20" x14ac:dyDescent="0.3">
      <c r="A71" t="s">
        <v>69</v>
      </c>
      <c r="B71">
        <v>1</v>
      </c>
      <c r="C71">
        <v>2</v>
      </c>
      <c r="D71">
        <v>5</v>
      </c>
      <c r="E71">
        <v>1</v>
      </c>
      <c r="F71">
        <v>9</v>
      </c>
      <c r="G71">
        <v>2</v>
      </c>
      <c r="H71">
        <v>3</v>
      </c>
      <c r="I71">
        <v>0</v>
      </c>
      <c r="J71">
        <v>0</v>
      </c>
      <c r="K71">
        <v>0</v>
      </c>
      <c r="L71">
        <v>0</v>
      </c>
      <c r="M71">
        <v>1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x14ac:dyDescent="0.3">
      <c r="A72" t="s">
        <v>70</v>
      </c>
      <c r="B72">
        <v>5</v>
      </c>
      <c r="C72">
        <v>2</v>
      </c>
      <c r="D72">
        <v>6</v>
      </c>
      <c r="E72">
        <v>2</v>
      </c>
      <c r="F72">
        <v>8</v>
      </c>
      <c r="G72">
        <v>4</v>
      </c>
      <c r="H72">
        <v>3</v>
      </c>
      <c r="I72">
        <v>1</v>
      </c>
      <c r="J72">
        <v>0</v>
      </c>
      <c r="K72">
        <v>1</v>
      </c>
      <c r="L72">
        <v>0</v>
      </c>
      <c r="M72">
        <v>1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3">
      <c r="A73" t="s">
        <v>71</v>
      </c>
      <c r="B73">
        <v>4</v>
      </c>
      <c r="C73">
        <v>2</v>
      </c>
      <c r="D73">
        <v>4</v>
      </c>
      <c r="E73">
        <v>1</v>
      </c>
      <c r="F73">
        <v>1</v>
      </c>
      <c r="G73">
        <v>5</v>
      </c>
      <c r="H73">
        <v>2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x14ac:dyDescent="0.3">
      <c r="A74" t="s">
        <v>72</v>
      </c>
      <c r="B74">
        <v>4</v>
      </c>
      <c r="C74">
        <v>2</v>
      </c>
      <c r="D74">
        <v>6</v>
      </c>
      <c r="E74">
        <v>2</v>
      </c>
      <c r="F74">
        <v>8</v>
      </c>
      <c r="G74">
        <v>4</v>
      </c>
      <c r="H74">
        <v>3</v>
      </c>
      <c r="I74">
        <v>1</v>
      </c>
      <c r="J74">
        <v>1</v>
      </c>
      <c r="K74">
        <v>1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3">
      <c r="A75" t="s">
        <v>73</v>
      </c>
      <c r="B75">
        <v>3</v>
      </c>
      <c r="C75">
        <v>2</v>
      </c>
      <c r="D75">
        <v>4</v>
      </c>
      <c r="E75">
        <v>1</v>
      </c>
      <c r="F75">
        <v>1</v>
      </c>
      <c r="G75">
        <v>1</v>
      </c>
      <c r="H75">
        <v>2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</row>
    <row r="76" spans="1:20" x14ac:dyDescent="0.3">
      <c r="A76" t="s">
        <v>74</v>
      </c>
      <c r="B76">
        <v>4</v>
      </c>
      <c r="C76">
        <v>1</v>
      </c>
      <c r="D76">
        <v>4</v>
      </c>
      <c r="E76">
        <v>1</v>
      </c>
      <c r="F76">
        <v>2</v>
      </c>
      <c r="G76">
        <v>5</v>
      </c>
      <c r="H76">
        <v>3</v>
      </c>
      <c r="I76">
        <v>1</v>
      </c>
      <c r="J76">
        <v>0</v>
      </c>
      <c r="K76">
        <v>0</v>
      </c>
      <c r="L76">
        <v>1</v>
      </c>
      <c r="M76">
        <v>1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3">
      <c r="A77" t="s">
        <v>75</v>
      </c>
      <c r="B77">
        <v>3</v>
      </c>
      <c r="C77">
        <v>1</v>
      </c>
      <c r="D77">
        <v>4</v>
      </c>
      <c r="E77">
        <v>1</v>
      </c>
      <c r="F77">
        <v>1</v>
      </c>
      <c r="G77">
        <v>3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1</v>
      </c>
      <c r="P77">
        <v>1</v>
      </c>
      <c r="Q77">
        <v>0</v>
      </c>
      <c r="R77">
        <v>1</v>
      </c>
      <c r="S77">
        <v>0</v>
      </c>
      <c r="T77">
        <v>0</v>
      </c>
    </row>
    <row r="78" spans="1:20" x14ac:dyDescent="0.3">
      <c r="A78" t="s">
        <v>76</v>
      </c>
      <c r="B78">
        <v>5</v>
      </c>
      <c r="C78">
        <v>2</v>
      </c>
      <c r="D78">
        <v>3</v>
      </c>
      <c r="E78">
        <v>1</v>
      </c>
      <c r="F78">
        <v>1</v>
      </c>
      <c r="G78">
        <v>1</v>
      </c>
      <c r="H78">
        <v>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1</v>
      </c>
      <c r="P78">
        <v>1</v>
      </c>
      <c r="Q78">
        <v>0</v>
      </c>
      <c r="R78">
        <v>1</v>
      </c>
      <c r="S78">
        <v>0</v>
      </c>
      <c r="T78">
        <v>0</v>
      </c>
    </row>
    <row r="79" spans="1:20" x14ac:dyDescent="0.3">
      <c r="A79" t="s">
        <v>77</v>
      </c>
      <c r="B79">
        <v>1</v>
      </c>
      <c r="C79">
        <v>2</v>
      </c>
      <c r="D79">
        <v>5</v>
      </c>
      <c r="E79">
        <v>1</v>
      </c>
      <c r="F79">
        <v>1</v>
      </c>
      <c r="G79">
        <v>4</v>
      </c>
      <c r="H79">
        <v>3</v>
      </c>
      <c r="I79">
        <v>1</v>
      </c>
      <c r="J79">
        <v>0</v>
      </c>
      <c r="K79">
        <v>0</v>
      </c>
      <c r="L79">
        <v>1</v>
      </c>
      <c r="M79">
        <v>1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3">
      <c r="A80" t="s">
        <v>78</v>
      </c>
      <c r="B80">
        <v>5</v>
      </c>
      <c r="C80">
        <v>2</v>
      </c>
      <c r="D80">
        <v>6</v>
      </c>
      <c r="E80">
        <v>3</v>
      </c>
      <c r="F80">
        <v>8</v>
      </c>
      <c r="G80">
        <v>4</v>
      </c>
      <c r="H80">
        <v>3</v>
      </c>
      <c r="I80">
        <v>0</v>
      </c>
      <c r="J80">
        <v>1</v>
      </c>
      <c r="K80">
        <v>1</v>
      </c>
      <c r="L80">
        <v>1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x14ac:dyDescent="0.3">
      <c r="A81" t="s">
        <v>79</v>
      </c>
      <c r="B81">
        <v>2</v>
      </c>
      <c r="C81">
        <v>2</v>
      </c>
      <c r="D81">
        <v>5</v>
      </c>
      <c r="E81">
        <v>3</v>
      </c>
      <c r="F81">
        <v>2</v>
      </c>
      <c r="G81">
        <v>4</v>
      </c>
      <c r="H81">
        <v>3</v>
      </c>
      <c r="I81">
        <v>1</v>
      </c>
      <c r="J81">
        <v>0</v>
      </c>
      <c r="K81">
        <v>1</v>
      </c>
      <c r="L81">
        <v>1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 x14ac:dyDescent="0.3">
      <c r="A82" t="s">
        <v>80</v>
      </c>
      <c r="B82">
        <v>1</v>
      </c>
      <c r="C82">
        <v>2</v>
      </c>
      <c r="D82">
        <v>5</v>
      </c>
      <c r="E82">
        <v>2</v>
      </c>
      <c r="F82">
        <v>2</v>
      </c>
      <c r="G82">
        <v>5</v>
      </c>
      <c r="H82">
        <v>3</v>
      </c>
      <c r="I82">
        <v>0</v>
      </c>
      <c r="J82">
        <v>1</v>
      </c>
      <c r="K82">
        <v>1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3">
      <c r="A83" t="s">
        <v>81</v>
      </c>
      <c r="B83">
        <v>2</v>
      </c>
      <c r="C83">
        <v>2</v>
      </c>
      <c r="D83">
        <v>4</v>
      </c>
      <c r="E83">
        <v>1</v>
      </c>
      <c r="F83">
        <v>8</v>
      </c>
      <c r="G83">
        <v>4</v>
      </c>
      <c r="H83">
        <v>3</v>
      </c>
      <c r="I83">
        <v>1</v>
      </c>
      <c r="J83">
        <v>1</v>
      </c>
      <c r="K83">
        <v>0</v>
      </c>
      <c r="L83">
        <v>0</v>
      </c>
      <c r="M83">
        <v>1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3">
      <c r="A84" t="s">
        <v>82</v>
      </c>
      <c r="B84">
        <v>6</v>
      </c>
      <c r="C84">
        <v>2</v>
      </c>
      <c r="D84">
        <v>5</v>
      </c>
      <c r="E84">
        <v>3</v>
      </c>
      <c r="F84">
        <v>1</v>
      </c>
      <c r="G84">
        <v>1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1</v>
      </c>
      <c r="P84">
        <v>1</v>
      </c>
      <c r="Q84">
        <v>0</v>
      </c>
      <c r="R84">
        <v>1</v>
      </c>
      <c r="S84">
        <v>0</v>
      </c>
      <c r="T84">
        <v>0</v>
      </c>
    </row>
    <row r="85" spans="1:20" x14ac:dyDescent="0.3">
      <c r="A85" t="s">
        <v>83</v>
      </c>
      <c r="B85">
        <v>1</v>
      </c>
      <c r="C85">
        <v>2</v>
      </c>
      <c r="D85">
        <v>5</v>
      </c>
      <c r="E85">
        <v>1</v>
      </c>
      <c r="F85">
        <v>1</v>
      </c>
      <c r="G85">
        <v>4</v>
      </c>
      <c r="H85">
        <v>3</v>
      </c>
      <c r="I85">
        <v>1</v>
      </c>
      <c r="J85">
        <v>0</v>
      </c>
      <c r="K85">
        <v>1</v>
      </c>
      <c r="L85">
        <v>0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3">
      <c r="A86" t="s">
        <v>84</v>
      </c>
      <c r="B86">
        <v>1</v>
      </c>
      <c r="C86">
        <v>1</v>
      </c>
      <c r="D86">
        <v>5</v>
      </c>
      <c r="E86">
        <v>2</v>
      </c>
      <c r="F86">
        <v>2</v>
      </c>
      <c r="G86">
        <v>5</v>
      </c>
      <c r="H86">
        <v>2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</row>
    <row r="87" spans="1:20" x14ac:dyDescent="0.3">
      <c r="A87" t="s">
        <v>85</v>
      </c>
      <c r="B87">
        <v>6</v>
      </c>
      <c r="C87">
        <v>2</v>
      </c>
      <c r="D87">
        <v>3</v>
      </c>
      <c r="E87">
        <v>1</v>
      </c>
      <c r="F87">
        <v>1</v>
      </c>
      <c r="G87">
        <v>1</v>
      </c>
      <c r="H87">
        <v>2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</row>
    <row r="88" spans="1:20" x14ac:dyDescent="0.3">
      <c r="A88" t="s">
        <v>86</v>
      </c>
      <c r="B88">
        <v>3</v>
      </c>
      <c r="C88">
        <v>2</v>
      </c>
      <c r="D88">
        <v>4</v>
      </c>
      <c r="E88">
        <v>3</v>
      </c>
      <c r="F88">
        <v>7</v>
      </c>
      <c r="G88">
        <v>4</v>
      </c>
      <c r="H88">
        <v>3</v>
      </c>
      <c r="I88">
        <v>1</v>
      </c>
      <c r="J88">
        <v>0</v>
      </c>
      <c r="K88">
        <v>0</v>
      </c>
      <c r="L88">
        <v>1</v>
      </c>
      <c r="M88">
        <v>1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3">
      <c r="A89" t="s">
        <v>87</v>
      </c>
      <c r="B89">
        <v>1</v>
      </c>
      <c r="C89">
        <v>2</v>
      </c>
      <c r="D89">
        <v>5</v>
      </c>
      <c r="E89">
        <v>2</v>
      </c>
      <c r="F89">
        <v>2</v>
      </c>
      <c r="G89">
        <v>4</v>
      </c>
      <c r="H89">
        <v>2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3">
      <c r="A90" t="s">
        <v>88</v>
      </c>
      <c r="B90">
        <v>4</v>
      </c>
      <c r="C90">
        <v>1</v>
      </c>
      <c r="D90">
        <v>3</v>
      </c>
      <c r="E90">
        <v>1</v>
      </c>
      <c r="F90">
        <v>1</v>
      </c>
      <c r="G90">
        <v>3</v>
      </c>
      <c r="H90">
        <v>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1</v>
      </c>
      <c r="P90">
        <v>0</v>
      </c>
      <c r="Q90">
        <v>1</v>
      </c>
      <c r="R90">
        <v>1</v>
      </c>
      <c r="S90">
        <v>0</v>
      </c>
      <c r="T90">
        <v>0</v>
      </c>
    </row>
    <row r="91" spans="1:20" x14ac:dyDescent="0.3">
      <c r="A91" t="s">
        <v>89</v>
      </c>
      <c r="B91">
        <v>1</v>
      </c>
      <c r="C91">
        <v>2</v>
      </c>
      <c r="D91">
        <v>6</v>
      </c>
      <c r="E91">
        <v>1</v>
      </c>
      <c r="F91">
        <v>1</v>
      </c>
      <c r="G91">
        <v>1</v>
      </c>
      <c r="H91">
        <v>3</v>
      </c>
      <c r="I91">
        <v>1</v>
      </c>
      <c r="J91">
        <v>1</v>
      </c>
      <c r="K91">
        <v>0</v>
      </c>
      <c r="L91">
        <v>0</v>
      </c>
      <c r="M91">
        <v>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3">
      <c r="A92" t="s">
        <v>90</v>
      </c>
      <c r="B92">
        <v>4</v>
      </c>
      <c r="C92">
        <v>2</v>
      </c>
      <c r="D92">
        <v>3</v>
      </c>
      <c r="E92">
        <v>1</v>
      </c>
      <c r="F92">
        <v>1</v>
      </c>
      <c r="G92">
        <v>1</v>
      </c>
      <c r="H92">
        <v>2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x14ac:dyDescent="0.3">
      <c r="A93" t="s">
        <v>91</v>
      </c>
      <c r="B93">
        <v>5</v>
      </c>
      <c r="C93">
        <v>1</v>
      </c>
      <c r="D93">
        <v>7</v>
      </c>
      <c r="E93">
        <v>3</v>
      </c>
      <c r="F93">
        <v>8</v>
      </c>
      <c r="G93">
        <v>5</v>
      </c>
      <c r="H93">
        <v>2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</row>
    <row r="94" spans="1:20" x14ac:dyDescent="0.3">
      <c r="A94" t="s">
        <v>92</v>
      </c>
      <c r="B94">
        <v>4</v>
      </c>
      <c r="C94">
        <v>2</v>
      </c>
      <c r="D94">
        <v>3</v>
      </c>
      <c r="E94">
        <v>1</v>
      </c>
      <c r="F94">
        <v>1</v>
      </c>
      <c r="G94">
        <v>1</v>
      </c>
      <c r="H94">
        <v>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</row>
    <row r="95" spans="1:20" x14ac:dyDescent="0.3">
      <c r="A95" t="s">
        <v>93</v>
      </c>
      <c r="B95">
        <v>5</v>
      </c>
      <c r="C95">
        <v>2</v>
      </c>
      <c r="D95">
        <v>7</v>
      </c>
      <c r="E95">
        <v>2</v>
      </c>
      <c r="F95">
        <v>2</v>
      </c>
      <c r="G95">
        <v>5</v>
      </c>
      <c r="H95">
        <v>3</v>
      </c>
      <c r="I95">
        <v>1</v>
      </c>
      <c r="J95">
        <v>1</v>
      </c>
      <c r="K95">
        <v>0</v>
      </c>
      <c r="L95">
        <v>1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3">
      <c r="A96" t="s">
        <v>94</v>
      </c>
      <c r="B96">
        <v>1</v>
      </c>
      <c r="C96">
        <v>1</v>
      </c>
      <c r="D96">
        <v>5</v>
      </c>
      <c r="E96">
        <v>2</v>
      </c>
      <c r="F96">
        <v>2</v>
      </c>
      <c r="G96">
        <v>4</v>
      </c>
      <c r="H96">
        <v>3</v>
      </c>
      <c r="I96">
        <v>1</v>
      </c>
      <c r="J96">
        <v>0</v>
      </c>
      <c r="K96">
        <v>1</v>
      </c>
      <c r="L96">
        <v>0</v>
      </c>
      <c r="M96">
        <v>1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</row>
    <row r="97" spans="1:20" x14ac:dyDescent="0.3">
      <c r="A97" t="s">
        <v>95</v>
      </c>
      <c r="B97">
        <v>6</v>
      </c>
      <c r="C97">
        <v>1</v>
      </c>
      <c r="D97">
        <v>5</v>
      </c>
      <c r="E97">
        <v>4</v>
      </c>
      <c r="F97">
        <v>3</v>
      </c>
      <c r="G97">
        <v>1</v>
      </c>
      <c r="H97">
        <v>1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1</v>
      </c>
      <c r="P97">
        <v>1</v>
      </c>
      <c r="Q97">
        <v>0</v>
      </c>
      <c r="R97">
        <v>1</v>
      </c>
      <c r="S97">
        <v>0</v>
      </c>
      <c r="T97">
        <v>0</v>
      </c>
    </row>
    <row r="98" spans="1:20" x14ac:dyDescent="0.3">
      <c r="A98" t="s">
        <v>96</v>
      </c>
      <c r="B98">
        <v>5</v>
      </c>
      <c r="C98">
        <v>2</v>
      </c>
      <c r="D98">
        <v>6</v>
      </c>
      <c r="E98">
        <v>2</v>
      </c>
      <c r="F98">
        <v>8</v>
      </c>
      <c r="G98">
        <v>4</v>
      </c>
      <c r="H98">
        <v>3</v>
      </c>
      <c r="I98">
        <v>1</v>
      </c>
      <c r="J98">
        <v>1</v>
      </c>
      <c r="K98">
        <v>0</v>
      </c>
      <c r="L98">
        <v>1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 x14ac:dyDescent="0.3">
      <c r="A99" t="s">
        <v>97</v>
      </c>
      <c r="B99">
        <v>2</v>
      </c>
      <c r="C99">
        <v>2</v>
      </c>
      <c r="D99">
        <v>4</v>
      </c>
      <c r="E99">
        <v>2</v>
      </c>
      <c r="F99">
        <v>8</v>
      </c>
      <c r="G99">
        <v>4</v>
      </c>
      <c r="H99">
        <v>3</v>
      </c>
      <c r="I99">
        <v>1</v>
      </c>
      <c r="J99">
        <v>0</v>
      </c>
      <c r="K99">
        <v>1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 x14ac:dyDescent="0.3">
      <c r="A100" t="s">
        <v>98</v>
      </c>
      <c r="B100">
        <v>4</v>
      </c>
      <c r="C100">
        <v>2</v>
      </c>
      <c r="D100">
        <v>5</v>
      </c>
      <c r="E100">
        <v>1</v>
      </c>
      <c r="F100">
        <v>9</v>
      </c>
      <c r="G100">
        <v>4</v>
      </c>
      <c r="H100">
        <v>3</v>
      </c>
      <c r="I100">
        <v>1</v>
      </c>
      <c r="J100">
        <v>0</v>
      </c>
      <c r="K100">
        <v>1</v>
      </c>
      <c r="L100">
        <v>0</v>
      </c>
      <c r="M100">
        <v>1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x14ac:dyDescent="0.3">
      <c r="A101" t="s">
        <v>99</v>
      </c>
      <c r="B101">
        <v>3</v>
      </c>
      <c r="C101">
        <v>2</v>
      </c>
      <c r="D101">
        <v>6</v>
      </c>
      <c r="E101">
        <v>3</v>
      </c>
      <c r="F101">
        <v>1</v>
      </c>
      <c r="G101">
        <v>4</v>
      </c>
      <c r="H101">
        <v>2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3">
      <c r="A102" t="s">
        <v>100</v>
      </c>
      <c r="B102">
        <v>4</v>
      </c>
      <c r="C102">
        <v>1</v>
      </c>
      <c r="D102">
        <v>5</v>
      </c>
      <c r="E102">
        <v>2</v>
      </c>
      <c r="F102">
        <v>7</v>
      </c>
      <c r="G102">
        <v>5</v>
      </c>
      <c r="H102">
        <v>3</v>
      </c>
      <c r="I102">
        <v>1</v>
      </c>
      <c r="J102">
        <v>1</v>
      </c>
      <c r="K102">
        <v>1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3">
      <c r="A103" t="s">
        <v>101</v>
      </c>
      <c r="B103">
        <v>4</v>
      </c>
      <c r="C103">
        <v>1</v>
      </c>
      <c r="D103">
        <v>5</v>
      </c>
      <c r="E103">
        <v>4</v>
      </c>
      <c r="F103">
        <v>1</v>
      </c>
      <c r="G103">
        <v>4</v>
      </c>
      <c r="H103">
        <v>3</v>
      </c>
      <c r="I103">
        <v>1</v>
      </c>
      <c r="J103">
        <v>0</v>
      </c>
      <c r="K103">
        <v>1</v>
      </c>
      <c r="L103">
        <v>0</v>
      </c>
      <c r="M103">
        <v>1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3">
      <c r="A104" t="s">
        <v>102</v>
      </c>
      <c r="B104">
        <v>4</v>
      </c>
      <c r="C104">
        <v>1</v>
      </c>
      <c r="D104">
        <v>5</v>
      </c>
      <c r="E104">
        <v>3</v>
      </c>
      <c r="F104">
        <v>4</v>
      </c>
      <c r="G104">
        <v>5</v>
      </c>
      <c r="H104">
        <v>3</v>
      </c>
      <c r="I104">
        <v>1</v>
      </c>
      <c r="J104">
        <v>1</v>
      </c>
      <c r="K104">
        <v>0</v>
      </c>
      <c r="L104">
        <v>1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</row>
    <row r="105" spans="1:20" x14ac:dyDescent="0.3">
      <c r="A105" t="s">
        <v>103</v>
      </c>
      <c r="B105">
        <v>2</v>
      </c>
      <c r="C105">
        <v>2</v>
      </c>
      <c r="D105">
        <v>4</v>
      </c>
      <c r="E105">
        <v>1</v>
      </c>
      <c r="F105">
        <v>1</v>
      </c>
      <c r="G105">
        <v>1</v>
      </c>
      <c r="H105">
        <v>1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</v>
      </c>
      <c r="P105">
        <v>1</v>
      </c>
      <c r="Q105">
        <v>0</v>
      </c>
      <c r="R105">
        <v>1</v>
      </c>
      <c r="S105">
        <v>0</v>
      </c>
      <c r="T105">
        <v>0</v>
      </c>
    </row>
    <row r="106" spans="1:20" x14ac:dyDescent="0.3">
      <c r="A106" t="s">
        <v>104</v>
      </c>
      <c r="B106">
        <v>2</v>
      </c>
      <c r="C106">
        <v>1</v>
      </c>
      <c r="D106">
        <v>5</v>
      </c>
      <c r="E106">
        <v>1</v>
      </c>
      <c r="F106">
        <v>2</v>
      </c>
      <c r="G106">
        <v>1</v>
      </c>
      <c r="H106">
        <v>2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</row>
    <row r="107" spans="1:20" x14ac:dyDescent="0.3">
      <c r="A107" t="s">
        <v>105</v>
      </c>
      <c r="B107">
        <v>4</v>
      </c>
      <c r="C107">
        <v>2</v>
      </c>
      <c r="D107">
        <v>4</v>
      </c>
      <c r="E107">
        <v>3</v>
      </c>
      <c r="F107">
        <v>2</v>
      </c>
      <c r="G107">
        <v>1</v>
      </c>
      <c r="H107">
        <v>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1</v>
      </c>
      <c r="P107">
        <v>1</v>
      </c>
      <c r="Q107">
        <v>0</v>
      </c>
      <c r="R107">
        <v>1</v>
      </c>
      <c r="S107">
        <v>0</v>
      </c>
      <c r="T107">
        <v>0</v>
      </c>
    </row>
    <row r="108" spans="1:20" x14ac:dyDescent="0.3">
      <c r="A108" t="s">
        <v>106</v>
      </c>
      <c r="B108">
        <v>2</v>
      </c>
      <c r="C108">
        <v>1</v>
      </c>
      <c r="D108">
        <v>6</v>
      </c>
      <c r="E108">
        <v>3</v>
      </c>
      <c r="F108">
        <v>7</v>
      </c>
      <c r="G108">
        <v>5</v>
      </c>
      <c r="H108">
        <v>3</v>
      </c>
      <c r="I108">
        <v>0</v>
      </c>
      <c r="J108">
        <v>1</v>
      </c>
      <c r="K108">
        <v>1</v>
      </c>
      <c r="L108">
        <v>1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</row>
    <row r="109" spans="1:20" x14ac:dyDescent="0.3">
      <c r="A109" t="s">
        <v>107</v>
      </c>
      <c r="B109">
        <v>2</v>
      </c>
      <c r="C109">
        <v>1</v>
      </c>
      <c r="D109">
        <v>4</v>
      </c>
      <c r="E109">
        <v>1</v>
      </c>
      <c r="F109">
        <v>1</v>
      </c>
      <c r="G109">
        <v>1</v>
      </c>
      <c r="H109">
        <v>1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1</v>
      </c>
      <c r="P109">
        <v>1</v>
      </c>
      <c r="Q109">
        <v>0</v>
      </c>
      <c r="R109">
        <v>1</v>
      </c>
      <c r="S109">
        <v>0</v>
      </c>
      <c r="T109">
        <v>0</v>
      </c>
    </row>
    <row r="110" spans="1:20" x14ac:dyDescent="0.3">
      <c r="A110" t="s">
        <v>108</v>
      </c>
      <c r="B110">
        <v>6</v>
      </c>
      <c r="C110">
        <v>2</v>
      </c>
      <c r="D110">
        <v>5</v>
      </c>
      <c r="E110">
        <v>3</v>
      </c>
      <c r="F110">
        <v>1</v>
      </c>
      <c r="G110">
        <v>5</v>
      </c>
      <c r="H110">
        <v>3</v>
      </c>
      <c r="I110">
        <v>0</v>
      </c>
      <c r="J110">
        <v>0</v>
      </c>
      <c r="K110">
        <v>0</v>
      </c>
      <c r="L110">
        <v>0</v>
      </c>
      <c r="M110">
        <v>1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</row>
    <row r="111" spans="1:20" x14ac:dyDescent="0.3">
      <c r="A111" t="s">
        <v>109</v>
      </c>
      <c r="B111">
        <v>1</v>
      </c>
      <c r="C111">
        <v>2</v>
      </c>
      <c r="D111">
        <v>6</v>
      </c>
      <c r="E111">
        <v>1</v>
      </c>
      <c r="F111">
        <v>1</v>
      </c>
      <c r="G111">
        <v>1</v>
      </c>
      <c r="H111">
        <v>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1</v>
      </c>
      <c r="P111">
        <v>0</v>
      </c>
      <c r="Q111">
        <v>0</v>
      </c>
      <c r="R111">
        <v>1</v>
      </c>
      <c r="S111">
        <v>0</v>
      </c>
      <c r="T111">
        <v>0</v>
      </c>
    </row>
    <row r="112" spans="1:20" x14ac:dyDescent="0.3">
      <c r="A112" t="s">
        <v>110</v>
      </c>
      <c r="B112">
        <v>5</v>
      </c>
      <c r="C112">
        <v>1</v>
      </c>
      <c r="D112">
        <v>3</v>
      </c>
      <c r="E112">
        <v>4</v>
      </c>
      <c r="F112">
        <v>8</v>
      </c>
      <c r="G112">
        <v>5</v>
      </c>
      <c r="H112">
        <v>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1</v>
      </c>
      <c r="Q112">
        <v>0</v>
      </c>
      <c r="R112">
        <v>0</v>
      </c>
      <c r="S112">
        <v>0</v>
      </c>
      <c r="T112">
        <v>0</v>
      </c>
    </row>
    <row r="113" spans="1:20" x14ac:dyDescent="0.3">
      <c r="A113" t="s">
        <v>111</v>
      </c>
      <c r="B113">
        <v>6</v>
      </c>
      <c r="C113">
        <v>2</v>
      </c>
      <c r="D113">
        <v>6</v>
      </c>
      <c r="E113">
        <v>3</v>
      </c>
      <c r="F113">
        <v>9</v>
      </c>
      <c r="G113">
        <v>4</v>
      </c>
      <c r="H113">
        <v>3</v>
      </c>
      <c r="I113">
        <v>0</v>
      </c>
      <c r="J113">
        <v>0</v>
      </c>
      <c r="K113">
        <v>1</v>
      </c>
      <c r="L113">
        <v>1</v>
      </c>
      <c r="M113">
        <v>1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</row>
    <row r="114" spans="1:20" x14ac:dyDescent="0.3">
      <c r="A114" t="s">
        <v>112</v>
      </c>
      <c r="B114">
        <v>3</v>
      </c>
      <c r="C114">
        <v>1</v>
      </c>
      <c r="D114">
        <v>3</v>
      </c>
      <c r="E114">
        <v>1</v>
      </c>
      <c r="F114">
        <v>1</v>
      </c>
      <c r="G114">
        <v>3</v>
      </c>
      <c r="H114">
        <v>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1</v>
      </c>
      <c r="P114">
        <v>1</v>
      </c>
      <c r="Q114">
        <v>0</v>
      </c>
      <c r="R114">
        <v>1</v>
      </c>
      <c r="S114">
        <v>0</v>
      </c>
      <c r="T114">
        <v>0</v>
      </c>
    </row>
    <row r="115" spans="1:20" x14ac:dyDescent="0.3">
      <c r="A115" t="s">
        <v>113</v>
      </c>
      <c r="B115">
        <v>2</v>
      </c>
      <c r="C115">
        <v>1</v>
      </c>
      <c r="D115">
        <v>3</v>
      </c>
      <c r="E115">
        <v>1</v>
      </c>
      <c r="F115">
        <v>1</v>
      </c>
      <c r="G115">
        <v>4</v>
      </c>
      <c r="H115">
        <v>3</v>
      </c>
      <c r="I115">
        <v>0</v>
      </c>
      <c r="J115">
        <v>1</v>
      </c>
      <c r="K115">
        <v>1</v>
      </c>
      <c r="L115">
        <v>0</v>
      </c>
      <c r="M115">
        <v>1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</row>
    <row r="116" spans="1:20" x14ac:dyDescent="0.3">
      <c r="A116" t="s">
        <v>114</v>
      </c>
      <c r="B116">
        <v>6</v>
      </c>
      <c r="C116">
        <v>1</v>
      </c>
      <c r="D116">
        <v>4</v>
      </c>
      <c r="E116">
        <v>3</v>
      </c>
      <c r="F116">
        <v>3</v>
      </c>
      <c r="G116">
        <v>1</v>
      </c>
      <c r="H116">
        <v>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1</v>
      </c>
      <c r="P116">
        <v>1</v>
      </c>
      <c r="Q116">
        <v>0</v>
      </c>
      <c r="R116">
        <v>1</v>
      </c>
      <c r="S116">
        <v>0</v>
      </c>
      <c r="T116">
        <v>0</v>
      </c>
    </row>
    <row r="117" spans="1:20" x14ac:dyDescent="0.3">
      <c r="A117" t="s">
        <v>115</v>
      </c>
      <c r="B117">
        <v>2</v>
      </c>
      <c r="C117">
        <v>2</v>
      </c>
      <c r="D117">
        <v>6</v>
      </c>
      <c r="E117">
        <v>2</v>
      </c>
      <c r="F117">
        <v>8</v>
      </c>
      <c r="G117">
        <v>5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1</v>
      </c>
      <c r="P117">
        <v>1</v>
      </c>
      <c r="Q117">
        <v>0</v>
      </c>
      <c r="R117">
        <v>1</v>
      </c>
      <c r="S117">
        <v>0</v>
      </c>
      <c r="T117">
        <v>0</v>
      </c>
    </row>
    <row r="118" spans="1:20" x14ac:dyDescent="0.3">
      <c r="A118" t="s">
        <v>116</v>
      </c>
      <c r="B118">
        <v>5</v>
      </c>
      <c r="C118">
        <v>2</v>
      </c>
      <c r="D118">
        <v>4</v>
      </c>
      <c r="E118">
        <v>3</v>
      </c>
      <c r="F118">
        <v>3</v>
      </c>
      <c r="G118">
        <v>4</v>
      </c>
      <c r="H118">
        <v>3</v>
      </c>
      <c r="I118">
        <v>1</v>
      </c>
      <c r="J118">
        <v>0</v>
      </c>
      <c r="K118">
        <v>0</v>
      </c>
      <c r="L118">
        <v>0</v>
      </c>
      <c r="M118">
        <v>1</v>
      </c>
      <c r="N118">
        <v>1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</row>
    <row r="119" spans="1:20" x14ac:dyDescent="0.3">
      <c r="A119" t="s">
        <v>117</v>
      </c>
      <c r="B119">
        <v>1</v>
      </c>
      <c r="C119">
        <v>4</v>
      </c>
      <c r="D119">
        <v>5</v>
      </c>
      <c r="E119">
        <v>2</v>
      </c>
      <c r="F119">
        <v>2</v>
      </c>
      <c r="G119">
        <v>5</v>
      </c>
      <c r="H119">
        <v>3</v>
      </c>
      <c r="I119">
        <v>1</v>
      </c>
      <c r="J119">
        <v>1</v>
      </c>
      <c r="K119">
        <v>1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</row>
    <row r="120" spans="1:20" x14ac:dyDescent="0.3">
      <c r="A120" t="s">
        <v>118</v>
      </c>
      <c r="B120">
        <v>1</v>
      </c>
      <c r="C120">
        <v>1</v>
      </c>
      <c r="D120">
        <v>5</v>
      </c>
      <c r="E120">
        <v>2</v>
      </c>
      <c r="F120">
        <v>2</v>
      </c>
      <c r="G120">
        <v>4</v>
      </c>
      <c r="H120">
        <v>3</v>
      </c>
      <c r="I120">
        <v>1</v>
      </c>
      <c r="J120">
        <v>0</v>
      </c>
      <c r="K120">
        <v>0</v>
      </c>
      <c r="L120">
        <v>0</v>
      </c>
      <c r="M120">
        <v>1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</row>
    <row r="121" spans="1:20" x14ac:dyDescent="0.3">
      <c r="A121" t="s">
        <v>119</v>
      </c>
      <c r="B121">
        <v>5</v>
      </c>
      <c r="C121">
        <v>1</v>
      </c>
      <c r="D121">
        <v>3</v>
      </c>
      <c r="E121">
        <v>1</v>
      </c>
      <c r="F121">
        <v>4</v>
      </c>
      <c r="G121">
        <v>5</v>
      </c>
      <c r="H121">
        <v>1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1</v>
      </c>
      <c r="Q121">
        <v>0</v>
      </c>
      <c r="R121">
        <v>1</v>
      </c>
      <c r="S121">
        <v>0</v>
      </c>
      <c r="T121">
        <v>0</v>
      </c>
    </row>
    <row r="122" spans="1:20" x14ac:dyDescent="0.3">
      <c r="A122" t="s">
        <v>120</v>
      </c>
      <c r="B122">
        <v>3</v>
      </c>
      <c r="C122">
        <v>1</v>
      </c>
      <c r="D122">
        <v>5</v>
      </c>
      <c r="E122">
        <v>2</v>
      </c>
      <c r="F122">
        <v>8</v>
      </c>
      <c r="G122">
        <v>4</v>
      </c>
      <c r="H122">
        <v>3</v>
      </c>
      <c r="I122">
        <v>1</v>
      </c>
      <c r="J122">
        <v>0</v>
      </c>
      <c r="K122">
        <v>0</v>
      </c>
      <c r="L122">
        <v>0</v>
      </c>
      <c r="M122">
        <v>1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</row>
    <row r="123" spans="1:20" x14ac:dyDescent="0.3">
      <c r="A123" t="s">
        <v>121</v>
      </c>
      <c r="B123">
        <v>3</v>
      </c>
      <c r="C123">
        <v>2</v>
      </c>
      <c r="D123">
        <v>3</v>
      </c>
      <c r="E123">
        <v>3</v>
      </c>
      <c r="F123">
        <v>2</v>
      </c>
      <c r="G123">
        <v>5</v>
      </c>
      <c r="H123">
        <v>3</v>
      </c>
      <c r="I123">
        <v>0</v>
      </c>
      <c r="J123">
        <v>1</v>
      </c>
      <c r="K123">
        <v>0</v>
      </c>
      <c r="L123">
        <v>1</v>
      </c>
      <c r="M123">
        <v>1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</row>
    <row r="124" spans="1:20" x14ac:dyDescent="0.3">
      <c r="A124" t="s">
        <v>122</v>
      </c>
      <c r="B124">
        <v>6</v>
      </c>
      <c r="C124">
        <v>2</v>
      </c>
      <c r="D124">
        <v>3</v>
      </c>
      <c r="E124">
        <v>3</v>
      </c>
      <c r="F124">
        <v>1</v>
      </c>
      <c r="G124">
        <v>1</v>
      </c>
      <c r="H124">
        <v>1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1</v>
      </c>
      <c r="P124">
        <v>1</v>
      </c>
      <c r="Q124">
        <v>0</v>
      </c>
      <c r="R124">
        <v>1</v>
      </c>
      <c r="S124">
        <v>0</v>
      </c>
      <c r="T124">
        <v>0</v>
      </c>
    </row>
    <row r="125" spans="1:20" x14ac:dyDescent="0.3">
      <c r="A125" t="s">
        <v>123</v>
      </c>
      <c r="B125">
        <v>3</v>
      </c>
      <c r="C125">
        <v>3</v>
      </c>
      <c r="D125">
        <v>5</v>
      </c>
      <c r="E125">
        <v>2</v>
      </c>
      <c r="F125">
        <v>9</v>
      </c>
      <c r="G125">
        <v>4</v>
      </c>
      <c r="H125">
        <v>3</v>
      </c>
      <c r="I125">
        <v>0</v>
      </c>
      <c r="J125">
        <v>0</v>
      </c>
      <c r="K125">
        <v>1</v>
      </c>
      <c r="L125">
        <v>1</v>
      </c>
      <c r="M125">
        <v>1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</row>
    <row r="126" spans="1:20" x14ac:dyDescent="0.3">
      <c r="A126" t="s">
        <v>124</v>
      </c>
      <c r="B126">
        <v>3</v>
      </c>
      <c r="C126">
        <v>1</v>
      </c>
      <c r="D126">
        <v>5</v>
      </c>
      <c r="E126">
        <v>2</v>
      </c>
      <c r="F126">
        <v>9</v>
      </c>
      <c r="G126">
        <v>5</v>
      </c>
      <c r="H126">
        <v>3</v>
      </c>
      <c r="I126">
        <v>0</v>
      </c>
      <c r="J126">
        <v>0</v>
      </c>
      <c r="K126">
        <v>1</v>
      </c>
      <c r="L126">
        <v>1</v>
      </c>
      <c r="M126">
        <v>1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</row>
    <row r="127" spans="1:20" x14ac:dyDescent="0.3">
      <c r="A127" t="s">
        <v>125</v>
      </c>
      <c r="B127">
        <v>3</v>
      </c>
      <c r="C127">
        <v>1</v>
      </c>
      <c r="D127">
        <v>4</v>
      </c>
      <c r="E127">
        <v>2</v>
      </c>
      <c r="F127">
        <v>2</v>
      </c>
      <c r="G127">
        <v>4</v>
      </c>
      <c r="H127">
        <v>3</v>
      </c>
      <c r="I127">
        <v>1</v>
      </c>
      <c r="J127">
        <v>0</v>
      </c>
      <c r="K127">
        <v>0</v>
      </c>
      <c r="L127">
        <v>1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</row>
    <row r="128" spans="1:20" x14ac:dyDescent="0.3">
      <c r="A128" t="s">
        <v>126</v>
      </c>
      <c r="B128">
        <v>4</v>
      </c>
      <c r="C128">
        <v>2</v>
      </c>
      <c r="D128">
        <v>3</v>
      </c>
      <c r="E128">
        <v>3</v>
      </c>
      <c r="F128">
        <v>1</v>
      </c>
      <c r="G128">
        <v>1</v>
      </c>
      <c r="H128">
        <v>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</v>
      </c>
      <c r="Q128">
        <v>1</v>
      </c>
      <c r="R128">
        <v>1</v>
      </c>
      <c r="S128">
        <v>0</v>
      </c>
      <c r="T128">
        <v>0</v>
      </c>
    </row>
    <row r="129" spans="1:20" x14ac:dyDescent="0.3">
      <c r="A129" t="s">
        <v>127</v>
      </c>
      <c r="B129">
        <v>3</v>
      </c>
      <c r="C129">
        <v>2</v>
      </c>
      <c r="D129">
        <v>5</v>
      </c>
      <c r="E129">
        <v>1</v>
      </c>
      <c r="F129">
        <v>3</v>
      </c>
      <c r="G129">
        <v>1</v>
      </c>
      <c r="H129">
        <v>1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1</v>
      </c>
      <c r="P129">
        <v>1</v>
      </c>
      <c r="Q129">
        <v>0</v>
      </c>
      <c r="R129">
        <v>1</v>
      </c>
      <c r="S129">
        <v>0</v>
      </c>
      <c r="T129">
        <v>0</v>
      </c>
    </row>
    <row r="130" spans="1:20" x14ac:dyDescent="0.3">
      <c r="A130" t="s">
        <v>128</v>
      </c>
      <c r="B130">
        <v>5</v>
      </c>
      <c r="C130">
        <v>2</v>
      </c>
      <c r="D130">
        <v>5</v>
      </c>
      <c r="E130">
        <v>4</v>
      </c>
      <c r="F130">
        <v>3</v>
      </c>
      <c r="G130">
        <v>1</v>
      </c>
      <c r="H130">
        <v>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1</v>
      </c>
      <c r="P130">
        <v>1</v>
      </c>
      <c r="Q130">
        <v>0</v>
      </c>
      <c r="R130">
        <v>1</v>
      </c>
      <c r="S130">
        <v>0</v>
      </c>
      <c r="T130">
        <v>0</v>
      </c>
    </row>
    <row r="131" spans="1:20" x14ac:dyDescent="0.3">
      <c r="A131" t="s">
        <v>129</v>
      </c>
      <c r="B131">
        <v>3</v>
      </c>
      <c r="C131">
        <v>2</v>
      </c>
      <c r="D131">
        <v>6</v>
      </c>
      <c r="E131">
        <v>2</v>
      </c>
      <c r="F131">
        <v>9</v>
      </c>
      <c r="G131">
        <v>5</v>
      </c>
      <c r="H131">
        <v>3</v>
      </c>
      <c r="I131">
        <v>0</v>
      </c>
      <c r="J131">
        <v>1</v>
      </c>
      <c r="K131">
        <v>1</v>
      </c>
      <c r="L131">
        <v>1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</row>
    <row r="132" spans="1:20" x14ac:dyDescent="0.3">
      <c r="A132" t="s">
        <v>130</v>
      </c>
      <c r="B132">
        <v>5</v>
      </c>
      <c r="C132">
        <v>2</v>
      </c>
      <c r="D132">
        <v>5</v>
      </c>
      <c r="E132">
        <v>3</v>
      </c>
      <c r="F132">
        <v>3</v>
      </c>
      <c r="G132">
        <v>2</v>
      </c>
      <c r="H132">
        <v>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1</v>
      </c>
      <c r="Q132">
        <v>1</v>
      </c>
      <c r="R132">
        <v>1</v>
      </c>
      <c r="S132">
        <v>0</v>
      </c>
      <c r="T132">
        <v>0</v>
      </c>
    </row>
    <row r="133" spans="1:20" x14ac:dyDescent="0.3">
      <c r="A133" t="s">
        <v>131</v>
      </c>
      <c r="B133">
        <v>5</v>
      </c>
      <c r="C133">
        <v>2</v>
      </c>
      <c r="D133">
        <v>5</v>
      </c>
      <c r="E133">
        <v>2</v>
      </c>
      <c r="F133">
        <v>8</v>
      </c>
      <c r="G133">
        <v>2</v>
      </c>
      <c r="H133">
        <v>1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0</v>
      </c>
      <c r="Q133">
        <v>0</v>
      </c>
      <c r="R133">
        <v>1</v>
      </c>
      <c r="S133">
        <v>0</v>
      </c>
      <c r="T133">
        <v>1</v>
      </c>
    </row>
    <row r="134" spans="1:20" x14ac:dyDescent="0.3">
      <c r="A134" t="s">
        <v>132</v>
      </c>
      <c r="B134">
        <v>2</v>
      </c>
      <c r="C134">
        <v>2</v>
      </c>
      <c r="D134">
        <v>7</v>
      </c>
      <c r="E134">
        <v>2</v>
      </c>
      <c r="F134">
        <v>8</v>
      </c>
      <c r="G134">
        <v>5</v>
      </c>
      <c r="H134">
        <v>3</v>
      </c>
      <c r="I134">
        <v>0</v>
      </c>
      <c r="J134">
        <v>0</v>
      </c>
      <c r="K134">
        <v>0</v>
      </c>
      <c r="L134">
        <v>1</v>
      </c>
      <c r="M134">
        <v>1</v>
      </c>
      <c r="N134">
        <v>1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</row>
    <row r="135" spans="1:20" x14ac:dyDescent="0.3">
      <c r="A135" t="s">
        <v>133</v>
      </c>
      <c r="B135">
        <v>2</v>
      </c>
      <c r="C135">
        <v>2</v>
      </c>
      <c r="D135">
        <v>4</v>
      </c>
      <c r="E135">
        <v>2</v>
      </c>
      <c r="F135">
        <v>8</v>
      </c>
      <c r="G135">
        <v>1</v>
      </c>
      <c r="H135">
        <v>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1</v>
      </c>
      <c r="P135">
        <v>0</v>
      </c>
      <c r="Q135">
        <v>1</v>
      </c>
      <c r="R135">
        <v>1</v>
      </c>
      <c r="S135">
        <v>0</v>
      </c>
      <c r="T135">
        <v>0</v>
      </c>
    </row>
    <row r="136" spans="1:20" x14ac:dyDescent="0.3">
      <c r="A136" t="s">
        <v>134</v>
      </c>
      <c r="B136">
        <v>4</v>
      </c>
      <c r="C136">
        <v>1</v>
      </c>
      <c r="D136">
        <v>5</v>
      </c>
      <c r="E136">
        <v>2</v>
      </c>
      <c r="F136">
        <v>9</v>
      </c>
      <c r="G136">
        <v>4</v>
      </c>
      <c r="H136">
        <v>3</v>
      </c>
      <c r="I136">
        <v>1</v>
      </c>
      <c r="J136">
        <v>1</v>
      </c>
      <c r="K136">
        <v>0</v>
      </c>
      <c r="L136">
        <v>0</v>
      </c>
      <c r="M136">
        <v>0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</row>
    <row r="137" spans="1:20" x14ac:dyDescent="0.3">
      <c r="A137" t="s">
        <v>135</v>
      </c>
      <c r="B137">
        <v>4</v>
      </c>
      <c r="C137">
        <v>2</v>
      </c>
      <c r="D137">
        <v>5</v>
      </c>
      <c r="E137">
        <v>2</v>
      </c>
      <c r="F137">
        <v>7</v>
      </c>
      <c r="G137">
        <v>4</v>
      </c>
      <c r="H137">
        <v>1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1</v>
      </c>
      <c r="P137">
        <v>1</v>
      </c>
      <c r="Q137">
        <v>0</v>
      </c>
      <c r="R137">
        <v>1</v>
      </c>
      <c r="S137">
        <v>0</v>
      </c>
      <c r="T137">
        <v>0</v>
      </c>
    </row>
    <row r="138" spans="1:20" x14ac:dyDescent="0.3">
      <c r="A138" t="s">
        <v>136</v>
      </c>
      <c r="B138">
        <v>4</v>
      </c>
      <c r="C138">
        <v>2</v>
      </c>
      <c r="D138">
        <v>5</v>
      </c>
      <c r="E138">
        <v>1</v>
      </c>
      <c r="F138">
        <v>1</v>
      </c>
      <c r="G138">
        <v>2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</v>
      </c>
      <c r="P138">
        <v>0</v>
      </c>
      <c r="Q138">
        <v>1</v>
      </c>
      <c r="R138">
        <v>1</v>
      </c>
      <c r="S138">
        <v>0</v>
      </c>
      <c r="T138">
        <v>0</v>
      </c>
    </row>
    <row r="139" spans="1:20" x14ac:dyDescent="0.3">
      <c r="A139" t="s">
        <v>137</v>
      </c>
      <c r="B139">
        <v>3</v>
      </c>
      <c r="C139">
        <v>2</v>
      </c>
      <c r="D139">
        <v>6</v>
      </c>
      <c r="E139">
        <v>2</v>
      </c>
      <c r="F139">
        <v>9</v>
      </c>
      <c r="G139">
        <v>4</v>
      </c>
      <c r="H139">
        <v>3</v>
      </c>
      <c r="I139">
        <v>1</v>
      </c>
      <c r="J139">
        <v>0</v>
      </c>
      <c r="K139">
        <v>1</v>
      </c>
      <c r="L139">
        <v>0</v>
      </c>
      <c r="M139">
        <v>1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</row>
    <row r="140" spans="1:20" x14ac:dyDescent="0.3">
      <c r="A140" t="s">
        <v>138</v>
      </c>
      <c r="B140">
        <v>5</v>
      </c>
      <c r="C140">
        <v>2</v>
      </c>
      <c r="D140">
        <v>4</v>
      </c>
      <c r="E140">
        <v>1</v>
      </c>
      <c r="F140">
        <v>1</v>
      </c>
      <c r="G140">
        <v>5</v>
      </c>
      <c r="H140">
        <v>3</v>
      </c>
      <c r="I140">
        <v>0</v>
      </c>
      <c r="J140">
        <v>1</v>
      </c>
      <c r="K140">
        <v>0</v>
      </c>
      <c r="L140">
        <v>1</v>
      </c>
      <c r="M140">
        <v>1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</row>
    <row r="141" spans="1:20" x14ac:dyDescent="0.3">
      <c r="A141" t="s">
        <v>139</v>
      </c>
      <c r="B141">
        <v>4</v>
      </c>
      <c r="C141">
        <v>2</v>
      </c>
      <c r="D141">
        <v>4</v>
      </c>
      <c r="E141">
        <v>3</v>
      </c>
      <c r="F141">
        <v>8</v>
      </c>
      <c r="G141">
        <v>1</v>
      </c>
      <c r="H141">
        <v>1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1</v>
      </c>
      <c r="P141">
        <v>1</v>
      </c>
      <c r="Q141">
        <v>0</v>
      </c>
      <c r="R141">
        <v>1</v>
      </c>
      <c r="S141">
        <v>0</v>
      </c>
      <c r="T141">
        <v>0</v>
      </c>
    </row>
    <row r="142" spans="1:20" x14ac:dyDescent="0.3">
      <c r="A142" t="s">
        <v>140</v>
      </c>
      <c r="B142">
        <v>2</v>
      </c>
      <c r="C142">
        <v>1</v>
      </c>
      <c r="D142">
        <v>6</v>
      </c>
      <c r="E142">
        <v>3</v>
      </c>
      <c r="F142">
        <v>7</v>
      </c>
      <c r="G142">
        <v>5</v>
      </c>
      <c r="H142">
        <v>3</v>
      </c>
      <c r="I142">
        <v>1</v>
      </c>
      <c r="J142">
        <v>1</v>
      </c>
      <c r="K142">
        <v>0</v>
      </c>
      <c r="L142">
        <v>0</v>
      </c>
      <c r="M142">
        <v>0</v>
      </c>
      <c r="N142">
        <v>1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</row>
    <row r="143" spans="1:20" x14ac:dyDescent="0.3">
      <c r="A143" t="s">
        <v>141</v>
      </c>
      <c r="B143">
        <v>4</v>
      </c>
      <c r="C143">
        <v>2</v>
      </c>
      <c r="D143">
        <v>5</v>
      </c>
      <c r="E143">
        <v>1</v>
      </c>
      <c r="F143">
        <v>1</v>
      </c>
      <c r="G143">
        <v>4</v>
      </c>
      <c r="H143">
        <v>3</v>
      </c>
      <c r="I143">
        <v>1</v>
      </c>
      <c r="J143">
        <v>0</v>
      </c>
      <c r="K143">
        <v>1</v>
      </c>
      <c r="L143">
        <v>0</v>
      </c>
      <c r="M143">
        <v>1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</row>
    <row r="144" spans="1:20" x14ac:dyDescent="0.3">
      <c r="A144" t="s">
        <v>142</v>
      </c>
      <c r="B144">
        <v>4</v>
      </c>
      <c r="C144">
        <v>2</v>
      </c>
      <c r="D144">
        <v>5</v>
      </c>
      <c r="E144">
        <v>2</v>
      </c>
      <c r="F144">
        <v>9</v>
      </c>
      <c r="G144">
        <v>4</v>
      </c>
      <c r="H144">
        <v>3</v>
      </c>
      <c r="I144">
        <v>1</v>
      </c>
      <c r="J144">
        <v>1</v>
      </c>
      <c r="K144">
        <v>0</v>
      </c>
      <c r="L144">
        <v>0</v>
      </c>
      <c r="M144">
        <v>1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</row>
    <row r="145" spans="1:20" x14ac:dyDescent="0.3">
      <c r="A145" t="s">
        <v>143</v>
      </c>
      <c r="B145">
        <v>4</v>
      </c>
      <c r="C145">
        <v>2</v>
      </c>
      <c r="D145">
        <v>5</v>
      </c>
      <c r="E145">
        <v>3</v>
      </c>
      <c r="F145">
        <v>2</v>
      </c>
      <c r="G145">
        <v>4</v>
      </c>
      <c r="H145">
        <v>3</v>
      </c>
      <c r="I145">
        <v>1</v>
      </c>
      <c r="J145">
        <v>0</v>
      </c>
      <c r="K145">
        <v>0</v>
      </c>
      <c r="L145">
        <v>1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</row>
    <row r="146" spans="1:20" x14ac:dyDescent="0.3">
      <c r="A146" t="s">
        <v>144</v>
      </c>
      <c r="B146">
        <v>1</v>
      </c>
      <c r="C146">
        <v>2</v>
      </c>
      <c r="D146">
        <v>5</v>
      </c>
      <c r="E146">
        <v>2</v>
      </c>
      <c r="F146">
        <v>9</v>
      </c>
      <c r="G146">
        <v>4</v>
      </c>
      <c r="H146">
        <v>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</row>
    <row r="147" spans="1:20" x14ac:dyDescent="0.3">
      <c r="A147" t="s">
        <v>145</v>
      </c>
      <c r="B147">
        <v>2</v>
      </c>
      <c r="C147">
        <v>2</v>
      </c>
      <c r="D147">
        <v>5</v>
      </c>
      <c r="E147">
        <v>1</v>
      </c>
      <c r="F147">
        <v>1</v>
      </c>
      <c r="G147">
        <v>4</v>
      </c>
      <c r="H147">
        <v>3</v>
      </c>
      <c r="I147">
        <v>1</v>
      </c>
      <c r="J147">
        <v>0</v>
      </c>
      <c r="K147">
        <v>0</v>
      </c>
      <c r="L147">
        <v>1</v>
      </c>
      <c r="M147">
        <v>1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</row>
    <row r="148" spans="1:20" x14ac:dyDescent="0.3">
      <c r="A148" t="s">
        <v>146</v>
      </c>
      <c r="B148">
        <v>5</v>
      </c>
      <c r="C148">
        <v>1</v>
      </c>
      <c r="D148">
        <v>5</v>
      </c>
      <c r="E148">
        <v>3</v>
      </c>
      <c r="F148">
        <v>1</v>
      </c>
      <c r="G148">
        <v>4</v>
      </c>
      <c r="H148">
        <v>3</v>
      </c>
      <c r="I148">
        <v>1</v>
      </c>
      <c r="J148">
        <v>1</v>
      </c>
      <c r="K148">
        <v>1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</row>
    <row r="149" spans="1:20" x14ac:dyDescent="0.3">
      <c r="A149" t="s">
        <v>147</v>
      </c>
      <c r="B149">
        <v>3</v>
      </c>
      <c r="C149">
        <v>2</v>
      </c>
      <c r="D149">
        <v>7</v>
      </c>
      <c r="E149">
        <v>2</v>
      </c>
      <c r="F149">
        <v>7</v>
      </c>
      <c r="G149">
        <v>4</v>
      </c>
      <c r="H149">
        <v>3</v>
      </c>
      <c r="I149">
        <v>0</v>
      </c>
      <c r="J149">
        <v>1</v>
      </c>
      <c r="K149">
        <v>1</v>
      </c>
      <c r="L149">
        <v>1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</row>
    <row r="150" spans="1:20" x14ac:dyDescent="0.3">
      <c r="A150" t="s">
        <v>148</v>
      </c>
      <c r="B150">
        <v>2</v>
      </c>
      <c r="C150">
        <v>1</v>
      </c>
      <c r="D150">
        <v>6</v>
      </c>
      <c r="E150">
        <v>2</v>
      </c>
      <c r="F150">
        <v>8</v>
      </c>
      <c r="G150">
        <v>4</v>
      </c>
      <c r="H150">
        <v>3</v>
      </c>
      <c r="I150">
        <v>0</v>
      </c>
      <c r="J150">
        <v>0</v>
      </c>
      <c r="K150">
        <v>0</v>
      </c>
      <c r="L150">
        <v>1</v>
      </c>
      <c r="M150">
        <v>1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</row>
    <row r="151" spans="1:20" x14ac:dyDescent="0.3">
      <c r="A151" t="s">
        <v>149</v>
      </c>
      <c r="B151">
        <v>3</v>
      </c>
      <c r="C151">
        <v>2</v>
      </c>
      <c r="D151">
        <v>5</v>
      </c>
      <c r="E151">
        <v>3</v>
      </c>
      <c r="F151">
        <v>8</v>
      </c>
      <c r="G151">
        <v>4</v>
      </c>
      <c r="H151">
        <v>3</v>
      </c>
      <c r="I151">
        <v>0</v>
      </c>
      <c r="J151">
        <v>1</v>
      </c>
      <c r="K151">
        <v>1</v>
      </c>
      <c r="L151">
        <v>1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</row>
    <row r="152" spans="1:20" x14ac:dyDescent="0.3">
      <c r="A152" t="s">
        <v>150</v>
      </c>
      <c r="B152">
        <v>3</v>
      </c>
      <c r="C152">
        <v>2</v>
      </c>
      <c r="D152">
        <v>5</v>
      </c>
      <c r="E152">
        <v>2</v>
      </c>
      <c r="F152">
        <v>8</v>
      </c>
      <c r="G152">
        <v>4</v>
      </c>
      <c r="H152">
        <v>3</v>
      </c>
      <c r="I152">
        <v>1</v>
      </c>
      <c r="J152">
        <v>1</v>
      </c>
      <c r="K152">
        <v>0</v>
      </c>
      <c r="L152">
        <v>0</v>
      </c>
      <c r="M152">
        <v>1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</row>
    <row r="153" spans="1:20" x14ac:dyDescent="0.3">
      <c r="A153" t="s">
        <v>151</v>
      </c>
      <c r="B153">
        <v>1</v>
      </c>
      <c r="C153">
        <v>1</v>
      </c>
      <c r="D153">
        <v>6</v>
      </c>
      <c r="E153">
        <v>3</v>
      </c>
      <c r="F153">
        <v>3</v>
      </c>
      <c r="G153">
        <v>1</v>
      </c>
      <c r="H153">
        <v>2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</row>
    <row r="154" spans="1:20" x14ac:dyDescent="0.3">
      <c r="A154" t="s">
        <v>152</v>
      </c>
      <c r="B154">
        <v>3</v>
      </c>
      <c r="C154">
        <v>2</v>
      </c>
      <c r="D154">
        <v>6</v>
      </c>
      <c r="E154">
        <v>2</v>
      </c>
      <c r="F154">
        <v>8</v>
      </c>
      <c r="G154">
        <v>4</v>
      </c>
      <c r="H154">
        <v>3</v>
      </c>
      <c r="I154">
        <v>1</v>
      </c>
      <c r="J154">
        <v>1</v>
      </c>
      <c r="K154">
        <v>0</v>
      </c>
      <c r="L154">
        <v>0</v>
      </c>
      <c r="M154">
        <v>0</v>
      </c>
      <c r="N154">
        <v>1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</row>
    <row r="155" spans="1:20" x14ac:dyDescent="0.3">
      <c r="A155" t="s">
        <v>153</v>
      </c>
      <c r="B155">
        <v>1</v>
      </c>
      <c r="C155">
        <v>2</v>
      </c>
      <c r="D155">
        <v>4</v>
      </c>
      <c r="E155">
        <v>1</v>
      </c>
      <c r="F155">
        <v>9</v>
      </c>
      <c r="G155">
        <v>4</v>
      </c>
      <c r="H155">
        <v>3</v>
      </c>
      <c r="I155">
        <v>1</v>
      </c>
      <c r="J155">
        <v>0</v>
      </c>
      <c r="K155">
        <v>1</v>
      </c>
      <c r="L155">
        <v>1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</row>
    <row r="156" spans="1:20" x14ac:dyDescent="0.3">
      <c r="A156" t="s">
        <v>154</v>
      </c>
      <c r="B156">
        <v>2</v>
      </c>
      <c r="C156">
        <v>1</v>
      </c>
      <c r="D156">
        <v>5</v>
      </c>
      <c r="E156">
        <v>1</v>
      </c>
      <c r="F156">
        <v>1</v>
      </c>
      <c r="G156">
        <v>4</v>
      </c>
      <c r="H156">
        <v>3</v>
      </c>
      <c r="I156">
        <v>1</v>
      </c>
      <c r="J156">
        <v>0</v>
      </c>
      <c r="K156">
        <v>0</v>
      </c>
      <c r="L156">
        <v>0</v>
      </c>
      <c r="M156">
        <v>1</v>
      </c>
      <c r="N156">
        <v>1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</row>
    <row r="157" spans="1:20" x14ac:dyDescent="0.3">
      <c r="A157" t="s">
        <v>155</v>
      </c>
      <c r="B157">
        <v>4</v>
      </c>
      <c r="C157">
        <v>2</v>
      </c>
      <c r="D157">
        <v>5</v>
      </c>
      <c r="E157">
        <v>1</v>
      </c>
      <c r="F157">
        <v>1</v>
      </c>
      <c r="G157">
        <v>3</v>
      </c>
      <c r="H157">
        <v>1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1</v>
      </c>
      <c r="P157">
        <v>1</v>
      </c>
      <c r="Q157">
        <v>0</v>
      </c>
      <c r="R157">
        <v>1</v>
      </c>
      <c r="S157">
        <v>0</v>
      </c>
      <c r="T157">
        <v>0</v>
      </c>
    </row>
    <row r="158" spans="1:20" ht="28.8" x14ac:dyDescent="0.3">
      <c r="A158" s="2" t="s">
        <v>156</v>
      </c>
      <c r="B158">
        <v>3</v>
      </c>
      <c r="C158">
        <v>1</v>
      </c>
      <c r="D158">
        <v>5</v>
      </c>
      <c r="E158">
        <v>3</v>
      </c>
      <c r="F158">
        <v>3</v>
      </c>
      <c r="G158">
        <v>4</v>
      </c>
      <c r="H158">
        <v>3</v>
      </c>
      <c r="I158">
        <v>1</v>
      </c>
      <c r="J158">
        <v>0</v>
      </c>
      <c r="K158">
        <v>1</v>
      </c>
      <c r="L158">
        <v>0</v>
      </c>
      <c r="M158">
        <v>0</v>
      </c>
      <c r="N158">
        <v>1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</row>
    <row r="159" spans="1:20" x14ac:dyDescent="0.3">
      <c r="A159" t="s">
        <v>157</v>
      </c>
      <c r="B159">
        <v>4</v>
      </c>
      <c r="C159">
        <v>2</v>
      </c>
      <c r="D159">
        <v>6</v>
      </c>
      <c r="E159">
        <v>1</v>
      </c>
      <c r="F159">
        <v>8</v>
      </c>
      <c r="G159">
        <v>5</v>
      </c>
      <c r="H159">
        <v>3</v>
      </c>
      <c r="I159">
        <v>0</v>
      </c>
      <c r="J159">
        <v>1</v>
      </c>
      <c r="K159">
        <v>1</v>
      </c>
      <c r="L159">
        <v>1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</row>
    <row r="160" spans="1:20" x14ac:dyDescent="0.3">
      <c r="A160" t="s">
        <v>158</v>
      </c>
      <c r="B160">
        <v>4</v>
      </c>
      <c r="C160">
        <v>1</v>
      </c>
      <c r="D160">
        <v>6</v>
      </c>
      <c r="E160">
        <v>2</v>
      </c>
      <c r="F160">
        <v>9</v>
      </c>
      <c r="G160">
        <v>4</v>
      </c>
      <c r="H160">
        <v>3</v>
      </c>
      <c r="I160">
        <v>1</v>
      </c>
      <c r="J160">
        <v>0</v>
      </c>
      <c r="K160">
        <v>1</v>
      </c>
      <c r="L160">
        <v>0</v>
      </c>
      <c r="M160">
        <v>1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</row>
    <row r="161" spans="1:20" x14ac:dyDescent="0.3">
      <c r="A161" t="s">
        <v>159</v>
      </c>
      <c r="B161">
        <v>3</v>
      </c>
      <c r="C161">
        <v>2</v>
      </c>
      <c r="D161">
        <v>6</v>
      </c>
      <c r="E161">
        <v>1</v>
      </c>
      <c r="F161">
        <v>1</v>
      </c>
      <c r="G161">
        <v>1</v>
      </c>
      <c r="H161">
        <v>2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</row>
    <row r="162" spans="1:20" x14ac:dyDescent="0.3">
      <c r="A162" t="s">
        <v>160</v>
      </c>
      <c r="B162">
        <v>3</v>
      </c>
      <c r="C162">
        <v>2</v>
      </c>
      <c r="D162">
        <v>6</v>
      </c>
      <c r="E162">
        <v>3</v>
      </c>
      <c r="F162">
        <v>1</v>
      </c>
      <c r="G162">
        <v>2</v>
      </c>
      <c r="H162">
        <v>2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</row>
    <row r="163" spans="1:20" x14ac:dyDescent="0.3">
      <c r="A163" t="s">
        <v>161</v>
      </c>
      <c r="B163">
        <v>4</v>
      </c>
      <c r="C163">
        <v>2</v>
      </c>
      <c r="D163">
        <v>4</v>
      </c>
      <c r="E163">
        <v>1</v>
      </c>
      <c r="F163">
        <v>1</v>
      </c>
      <c r="G163">
        <v>4</v>
      </c>
      <c r="H163">
        <v>2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</row>
    <row r="164" spans="1:20" x14ac:dyDescent="0.3">
      <c r="A164" t="s">
        <v>162</v>
      </c>
      <c r="B164">
        <v>5</v>
      </c>
      <c r="C164">
        <v>2</v>
      </c>
      <c r="D164">
        <v>4</v>
      </c>
      <c r="E164">
        <v>1</v>
      </c>
      <c r="F164">
        <v>1</v>
      </c>
      <c r="G164">
        <v>2</v>
      </c>
      <c r="H164">
        <v>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1</v>
      </c>
      <c r="P164">
        <v>1</v>
      </c>
      <c r="Q164">
        <v>0</v>
      </c>
      <c r="R164">
        <v>1</v>
      </c>
      <c r="S164">
        <v>0</v>
      </c>
      <c r="T164">
        <v>0</v>
      </c>
    </row>
    <row r="165" spans="1:20" x14ac:dyDescent="0.3">
      <c r="A165" t="s">
        <v>163</v>
      </c>
      <c r="B165">
        <v>4</v>
      </c>
      <c r="C165">
        <v>2</v>
      </c>
      <c r="D165">
        <v>5</v>
      </c>
      <c r="E165">
        <v>3</v>
      </c>
      <c r="F165">
        <v>8</v>
      </c>
      <c r="G165">
        <v>2</v>
      </c>
      <c r="H165">
        <v>2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</row>
    <row r="166" spans="1:20" x14ac:dyDescent="0.3">
      <c r="A166" t="s">
        <v>164</v>
      </c>
      <c r="B166">
        <v>4</v>
      </c>
      <c r="C166">
        <v>1</v>
      </c>
      <c r="D166">
        <v>5</v>
      </c>
      <c r="E166">
        <v>3</v>
      </c>
      <c r="F166">
        <v>2</v>
      </c>
      <c r="G166">
        <v>5</v>
      </c>
      <c r="H166">
        <v>3</v>
      </c>
      <c r="I166">
        <v>1</v>
      </c>
      <c r="J166">
        <v>0</v>
      </c>
      <c r="K166">
        <v>0</v>
      </c>
      <c r="L166">
        <v>0</v>
      </c>
      <c r="M166">
        <v>1</v>
      </c>
      <c r="N166">
        <v>1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</row>
    <row r="167" spans="1:20" x14ac:dyDescent="0.3">
      <c r="A167" t="s">
        <v>165</v>
      </c>
      <c r="B167">
        <v>3</v>
      </c>
      <c r="C167">
        <v>2</v>
      </c>
      <c r="D167">
        <v>4</v>
      </c>
      <c r="E167">
        <v>2</v>
      </c>
      <c r="F167">
        <v>9</v>
      </c>
      <c r="G167">
        <v>4</v>
      </c>
      <c r="H167">
        <v>3</v>
      </c>
      <c r="I167">
        <v>0</v>
      </c>
      <c r="J167">
        <v>1</v>
      </c>
      <c r="K167">
        <v>1</v>
      </c>
      <c r="L167">
        <v>0</v>
      </c>
      <c r="M167">
        <v>1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</row>
    <row r="168" spans="1:20" x14ac:dyDescent="0.3">
      <c r="A168" t="s">
        <v>166</v>
      </c>
      <c r="B168">
        <v>4</v>
      </c>
      <c r="C168">
        <v>2</v>
      </c>
      <c r="D168">
        <v>5</v>
      </c>
      <c r="E168">
        <v>2</v>
      </c>
      <c r="F168">
        <v>9</v>
      </c>
      <c r="G168">
        <v>4</v>
      </c>
      <c r="H168">
        <v>3</v>
      </c>
      <c r="I168">
        <v>0</v>
      </c>
      <c r="J168">
        <v>0</v>
      </c>
      <c r="K168">
        <v>1</v>
      </c>
      <c r="L168">
        <v>1</v>
      </c>
      <c r="M168">
        <v>1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</row>
    <row r="169" spans="1:20" x14ac:dyDescent="0.3">
      <c r="A169" t="s">
        <v>167</v>
      </c>
      <c r="B169">
        <v>5</v>
      </c>
      <c r="C169">
        <v>2</v>
      </c>
      <c r="D169">
        <v>6</v>
      </c>
      <c r="E169">
        <v>1</v>
      </c>
      <c r="F169">
        <v>3</v>
      </c>
      <c r="G169">
        <v>1</v>
      </c>
      <c r="H169">
        <v>1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1</v>
      </c>
      <c r="P169">
        <v>1</v>
      </c>
      <c r="Q169">
        <v>0</v>
      </c>
      <c r="R169">
        <v>1</v>
      </c>
      <c r="S169">
        <v>0</v>
      </c>
      <c r="T169">
        <v>0</v>
      </c>
    </row>
    <row r="170" spans="1:20" x14ac:dyDescent="0.3">
      <c r="A170" t="s">
        <v>168</v>
      </c>
      <c r="B170">
        <v>1</v>
      </c>
      <c r="C170">
        <v>3</v>
      </c>
      <c r="D170">
        <v>5</v>
      </c>
      <c r="E170">
        <v>2</v>
      </c>
      <c r="F170">
        <v>9</v>
      </c>
      <c r="G170">
        <v>5</v>
      </c>
      <c r="H170">
        <v>3</v>
      </c>
      <c r="I170">
        <v>1</v>
      </c>
      <c r="J170">
        <v>0</v>
      </c>
      <c r="K170">
        <v>1</v>
      </c>
      <c r="L170">
        <v>1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</row>
    <row r="171" spans="1:20" x14ac:dyDescent="0.3">
      <c r="A171" t="s">
        <v>169</v>
      </c>
      <c r="B171">
        <v>5</v>
      </c>
      <c r="C171">
        <v>1</v>
      </c>
      <c r="D171">
        <v>4</v>
      </c>
      <c r="E171">
        <v>3</v>
      </c>
      <c r="F171">
        <v>3</v>
      </c>
      <c r="G171">
        <v>4</v>
      </c>
      <c r="H171">
        <v>3</v>
      </c>
      <c r="I171">
        <v>1</v>
      </c>
      <c r="J171">
        <v>0</v>
      </c>
      <c r="K171">
        <v>1</v>
      </c>
      <c r="L171">
        <v>1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</row>
    <row r="172" spans="1:20" x14ac:dyDescent="0.3">
      <c r="A172" t="s">
        <v>170</v>
      </c>
      <c r="B172">
        <v>3</v>
      </c>
      <c r="C172">
        <v>1</v>
      </c>
      <c r="D172">
        <v>3</v>
      </c>
      <c r="E172">
        <v>2</v>
      </c>
      <c r="F172">
        <v>8</v>
      </c>
      <c r="G172">
        <v>4</v>
      </c>
      <c r="H172">
        <v>3</v>
      </c>
      <c r="I172">
        <v>1</v>
      </c>
      <c r="J172">
        <v>0</v>
      </c>
      <c r="K172">
        <v>0</v>
      </c>
      <c r="L172">
        <v>1</v>
      </c>
      <c r="M172">
        <v>1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</row>
    <row r="173" spans="1:20" x14ac:dyDescent="0.3">
      <c r="A173" t="s">
        <v>171</v>
      </c>
      <c r="B173">
        <v>3</v>
      </c>
      <c r="C173">
        <v>2</v>
      </c>
      <c r="D173">
        <v>5</v>
      </c>
      <c r="E173">
        <v>3</v>
      </c>
      <c r="F173">
        <v>2</v>
      </c>
      <c r="G173">
        <v>5</v>
      </c>
      <c r="H173">
        <v>2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</row>
    <row r="174" spans="1:20" x14ac:dyDescent="0.3">
      <c r="A174" t="s">
        <v>172</v>
      </c>
      <c r="B174">
        <v>4</v>
      </c>
      <c r="C174">
        <v>2</v>
      </c>
      <c r="D174">
        <v>5</v>
      </c>
      <c r="E174">
        <v>3</v>
      </c>
      <c r="F174">
        <v>7</v>
      </c>
      <c r="G174">
        <v>4</v>
      </c>
      <c r="H174">
        <v>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1</v>
      </c>
      <c r="Q174">
        <v>1</v>
      </c>
      <c r="R174">
        <v>1</v>
      </c>
      <c r="S174">
        <v>0</v>
      </c>
      <c r="T174">
        <v>0</v>
      </c>
    </row>
    <row r="175" spans="1:20" x14ac:dyDescent="0.3">
      <c r="A175" t="s">
        <v>173</v>
      </c>
      <c r="B175">
        <v>4</v>
      </c>
      <c r="C175">
        <v>2</v>
      </c>
      <c r="D175">
        <v>4</v>
      </c>
      <c r="E175">
        <v>3</v>
      </c>
      <c r="F175">
        <v>4</v>
      </c>
      <c r="G175">
        <v>1</v>
      </c>
      <c r="H175">
        <v>1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1</v>
      </c>
      <c r="P175">
        <v>1</v>
      </c>
      <c r="Q175">
        <v>0</v>
      </c>
      <c r="R175">
        <v>1</v>
      </c>
      <c r="S175">
        <v>0</v>
      </c>
      <c r="T175">
        <v>0</v>
      </c>
    </row>
    <row r="176" spans="1:20" x14ac:dyDescent="0.3">
      <c r="A176" t="s">
        <v>174</v>
      </c>
      <c r="B176">
        <v>2</v>
      </c>
      <c r="C176">
        <v>1</v>
      </c>
      <c r="D176">
        <v>5</v>
      </c>
      <c r="E176">
        <v>2</v>
      </c>
      <c r="F176">
        <v>7</v>
      </c>
      <c r="G176">
        <v>4</v>
      </c>
      <c r="H176">
        <v>3</v>
      </c>
      <c r="I176">
        <v>1</v>
      </c>
      <c r="J176">
        <v>0</v>
      </c>
      <c r="K176">
        <v>1</v>
      </c>
      <c r="L176">
        <v>0</v>
      </c>
      <c r="M176">
        <v>1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</row>
    <row r="177" spans="1:20" x14ac:dyDescent="0.3">
      <c r="A177" t="s">
        <v>175</v>
      </c>
      <c r="B177">
        <v>4</v>
      </c>
      <c r="C177">
        <v>2</v>
      </c>
      <c r="D177">
        <v>6</v>
      </c>
      <c r="E177">
        <v>3</v>
      </c>
      <c r="F177">
        <v>7</v>
      </c>
      <c r="G177">
        <v>2</v>
      </c>
      <c r="H177">
        <v>1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1</v>
      </c>
      <c r="Q177">
        <v>1</v>
      </c>
      <c r="R177">
        <v>1</v>
      </c>
      <c r="S177">
        <v>0</v>
      </c>
      <c r="T177">
        <v>0</v>
      </c>
    </row>
    <row r="178" spans="1:20" x14ac:dyDescent="0.3">
      <c r="A178" t="s">
        <v>176</v>
      </c>
      <c r="B178">
        <v>2</v>
      </c>
      <c r="C178">
        <v>1</v>
      </c>
      <c r="D178">
        <v>6</v>
      </c>
      <c r="E178">
        <v>2</v>
      </c>
      <c r="F178">
        <v>9</v>
      </c>
      <c r="G178">
        <v>4</v>
      </c>
      <c r="H178">
        <v>3</v>
      </c>
      <c r="I178">
        <v>0</v>
      </c>
      <c r="J178">
        <v>0</v>
      </c>
      <c r="K178">
        <v>1</v>
      </c>
      <c r="L178">
        <v>1</v>
      </c>
      <c r="M178">
        <v>0</v>
      </c>
      <c r="N178">
        <v>1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</row>
    <row r="179" spans="1:20" x14ac:dyDescent="0.3">
      <c r="A179" t="s">
        <v>177</v>
      </c>
      <c r="B179">
        <v>5</v>
      </c>
      <c r="C179">
        <v>1</v>
      </c>
      <c r="D179">
        <v>5</v>
      </c>
      <c r="E179">
        <v>2</v>
      </c>
      <c r="F179">
        <v>2</v>
      </c>
      <c r="G179">
        <v>2</v>
      </c>
      <c r="H179">
        <v>1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1</v>
      </c>
      <c r="P179">
        <v>1</v>
      </c>
      <c r="Q179">
        <v>0</v>
      </c>
      <c r="R179">
        <v>1</v>
      </c>
      <c r="S179">
        <v>0</v>
      </c>
      <c r="T179">
        <v>0</v>
      </c>
    </row>
    <row r="180" spans="1:20" x14ac:dyDescent="0.3">
      <c r="A180" t="s">
        <v>178</v>
      </c>
      <c r="B180">
        <v>4</v>
      </c>
      <c r="C180">
        <v>2</v>
      </c>
      <c r="D180">
        <v>5</v>
      </c>
      <c r="E180">
        <v>3</v>
      </c>
      <c r="F180">
        <v>3</v>
      </c>
      <c r="G180">
        <v>4</v>
      </c>
      <c r="H180">
        <v>3</v>
      </c>
      <c r="I180">
        <v>0</v>
      </c>
      <c r="J180">
        <v>1</v>
      </c>
      <c r="K180">
        <v>0</v>
      </c>
      <c r="L180">
        <v>0</v>
      </c>
      <c r="M180">
        <v>1</v>
      </c>
      <c r="N180">
        <v>1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</row>
    <row r="181" spans="1:20" x14ac:dyDescent="0.3">
      <c r="A181" t="s">
        <v>179</v>
      </c>
      <c r="B181">
        <v>4</v>
      </c>
      <c r="C181">
        <v>2</v>
      </c>
      <c r="D181">
        <v>5</v>
      </c>
      <c r="E181">
        <v>2</v>
      </c>
      <c r="F181">
        <v>8</v>
      </c>
      <c r="G181">
        <v>5</v>
      </c>
      <c r="H181">
        <v>2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</row>
    <row r="182" spans="1:20" x14ac:dyDescent="0.3">
      <c r="A182" t="s">
        <v>180</v>
      </c>
      <c r="B182">
        <v>4</v>
      </c>
      <c r="C182">
        <v>2</v>
      </c>
      <c r="D182">
        <v>5</v>
      </c>
      <c r="E182">
        <v>1</v>
      </c>
      <c r="F182">
        <v>1</v>
      </c>
      <c r="G182">
        <v>4</v>
      </c>
      <c r="H182">
        <v>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0</v>
      </c>
      <c r="R182">
        <v>1</v>
      </c>
      <c r="S182">
        <v>0</v>
      </c>
      <c r="T182">
        <v>1</v>
      </c>
    </row>
    <row r="183" spans="1:20" x14ac:dyDescent="0.3">
      <c r="A183" t="s">
        <v>181</v>
      </c>
      <c r="B183">
        <v>4</v>
      </c>
      <c r="C183">
        <v>2</v>
      </c>
      <c r="D183">
        <v>6</v>
      </c>
      <c r="E183">
        <v>2</v>
      </c>
      <c r="F183">
        <v>8</v>
      </c>
      <c r="G183">
        <v>4</v>
      </c>
      <c r="H183">
        <v>2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</row>
    <row r="184" spans="1:20" x14ac:dyDescent="0.3">
      <c r="A184" t="s">
        <v>182</v>
      </c>
      <c r="B184">
        <v>3</v>
      </c>
      <c r="C184">
        <v>2</v>
      </c>
      <c r="D184">
        <v>5</v>
      </c>
      <c r="E184">
        <v>2</v>
      </c>
      <c r="F184">
        <v>8</v>
      </c>
      <c r="G184">
        <v>4</v>
      </c>
      <c r="H184">
        <v>3</v>
      </c>
      <c r="I184">
        <v>1</v>
      </c>
      <c r="J184">
        <v>0</v>
      </c>
      <c r="K184">
        <v>1</v>
      </c>
      <c r="L184">
        <v>1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</row>
    <row r="185" spans="1:20" x14ac:dyDescent="0.3">
      <c r="A185" t="s">
        <v>183</v>
      </c>
      <c r="B185">
        <v>3</v>
      </c>
      <c r="C185">
        <v>2</v>
      </c>
      <c r="D185">
        <v>7</v>
      </c>
      <c r="E185">
        <v>2</v>
      </c>
      <c r="F185">
        <v>2</v>
      </c>
      <c r="G185">
        <v>5</v>
      </c>
      <c r="H185">
        <v>3</v>
      </c>
      <c r="I185">
        <v>0</v>
      </c>
      <c r="J185">
        <v>1</v>
      </c>
      <c r="K185">
        <v>1</v>
      </c>
      <c r="L185">
        <v>1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</row>
    <row r="186" spans="1:20" x14ac:dyDescent="0.3">
      <c r="A186" t="s">
        <v>184</v>
      </c>
      <c r="B186">
        <v>2</v>
      </c>
      <c r="C186">
        <v>3</v>
      </c>
      <c r="D186">
        <v>7</v>
      </c>
      <c r="E186">
        <v>2</v>
      </c>
      <c r="F186">
        <v>9</v>
      </c>
      <c r="G186">
        <v>4</v>
      </c>
      <c r="H186">
        <v>3</v>
      </c>
      <c r="I186">
        <v>1</v>
      </c>
      <c r="J186">
        <v>0</v>
      </c>
      <c r="K186">
        <v>1</v>
      </c>
      <c r="L186">
        <v>1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</row>
    <row r="187" spans="1:20" x14ac:dyDescent="0.3">
      <c r="A187" t="s">
        <v>185</v>
      </c>
      <c r="B187">
        <v>2</v>
      </c>
      <c r="C187">
        <v>1</v>
      </c>
      <c r="D187">
        <v>6</v>
      </c>
      <c r="E187">
        <v>3</v>
      </c>
      <c r="F187">
        <v>2</v>
      </c>
      <c r="G187">
        <v>2</v>
      </c>
      <c r="H187">
        <v>3</v>
      </c>
      <c r="I187">
        <v>0</v>
      </c>
      <c r="J187">
        <v>0</v>
      </c>
      <c r="K187">
        <v>1</v>
      </c>
      <c r="L187">
        <v>0</v>
      </c>
      <c r="M187">
        <v>1</v>
      </c>
      <c r="N187">
        <v>1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</row>
    <row r="188" spans="1:20" x14ac:dyDescent="0.3">
      <c r="A188" t="s">
        <v>186</v>
      </c>
      <c r="B188">
        <v>4</v>
      </c>
      <c r="C188">
        <v>2</v>
      </c>
      <c r="D188">
        <v>4</v>
      </c>
      <c r="E188">
        <v>1</v>
      </c>
      <c r="F188">
        <v>1</v>
      </c>
      <c r="G188">
        <v>4</v>
      </c>
      <c r="H188">
        <v>3</v>
      </c>
      <c r="I188">
        <v>1</v>
      </c>
      <c r="J188">
        <v>0</v>
      </c>
      <c r="K188">
        <v>0</v>
      </c>
      <c r="L188">
        <v>1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</row>
    <row r="189" spans="1:20" x14ac:dyDescent="0.3">
      <c r="A189" t="s">
        <v>187</v>
      </c>
      <c r="B189">
        <v>4</v>
      </c>
      <c r="C189">
        <v>2</v>
      </c>
      <c r="D189">
        <v>6</v>
      </c>
      <c r="E189">
        <v>3</v>
      </c>
      <c r="F189">
        <v>1</v>
      </c>
      <c r="G189">
        <v>5</v>
      </c>
      <c r="H189">
        <v>3</v>
      </c>
      <c r="I189">
        <v>0</v>
      </c>
      <c r="J189">
        <v>0</v>
      </c>
      <c r="K189">
        <v>1</v>
      </c>
      <c r="L189">
        <v>0</v>
      </c>
      <c r="M189">
        <v>1</v>
      </c>
      <c r="N189">
        <v>1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</row>
    <row r="190" spans="1:20" x14ac:dyDescent="0.3">
      <c r="A190" t="s">
        <v>188</v>
      </c>
      <c r="B190">
        <v>5</v>
      </c>
      <c r="C190">
        <v>2</v>
      </c>
      <c r="D190">
        <v>5</v>
      </c>
      <c r="E190">
        <v>2</v>
      </c>
      <c r="F190">
        <v>8</v>
      </c>
      <c r="G190">
        <v>5</v>
      </c>
      <c r="H190">
        <v>3</v>
      </c>
      <c r="I190">
        <v>1</v>
      </c>
      <c r="J190">
        <v>0</v>
      </c>
      <c r="K190">
        <v>0</v>
      </c>
      <c r="L190">
        <v>1</v>
      </c>
      <c r="M190">
        <v>0</v>
      </c>
      <c r="N190">
        <v>1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</row>
    <row r="191" spans="1:20" x14ac:dyDescent="0.3">
      <c r="A191" t="s">
        <v>189</v>
      </c>
      <c r="B191">
        <v>5</v>
      </c>
      <c r="C191">
        <v>2</v>
      </c>
      <c r="D191">
        <v>5</v>
      </c>
      <c r="E191">
        <v>3</v>
      </c>
      <c r="F191">
        <v>2</v>
      </c>
      <c r="G191">
        <v>2</v>
      </c>
      <c r="H191">
        <v>1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1</v>
      </c>
      <c r="P191">
        <v>1</v>
      </c>
      <c r="Q191">
        <v>0</v>
      </c>
      <c r="R191">
        <v>1</v>
      </c>
      <c r="S191">
        <v>0</v>
      </c>
      <c r="T191">
        <v>0</v>
      </c>
    </row>
    <row r="192" spans="1:20" x14ac:dyDescent="0.3">
      <c r="A192" t="s">
        <v>190</v>
      </c>
      <c r="B192">
        <v>4</v>
      </c>
      <c r="C192">
        <v>1</v>
      </c>
      <c r="D192">
        <v>5</v>
      </c>
      <c r="E192">
        <v>4</v>
      </c>
      <c r="F192">
        <v>4</v>
      </c>
      <c r="G192">
        <v>5</v>
      </c>
      <c r="H192">
        <v>3</v>
      </c>
      <c r="I192">
        <v>1</v>
      </c>
      <c r="J192">
        <v>1</v>
      </c>
      <c r="K192">
        <v>0</v>
      </c>
      <c r="L192">
        <v>1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</row>
    <row r="193" spans="1:20" x14ac:dyDescent="0.3">
      <c r="A193" t="s">
        <v>191</v>
      </c>
      <c r="B193">
        <v>2</v>
      </c>
      <c r="C193">
        <v>2</v>
      </c>
      <c r="D193">
        <v>4</v>
      </c>
      <c r="E193">
        <v>2</v>
      </c>
      <c r="F193">
        <v>9</v>
      </c>
      <c r="G193">
        <v>5</v>
      </c>
      <c r="H193">
        <v>3</v>
      </c>
      <c r="I193">
        <v>1</v>
      </c>
      <c r="J193">
        <v>0</v>
      </c>
      <c r="K193">
        <v>1</v>
      </c>
      <c r="L193">
        <v>1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</row>
    <row r="194" spans="1:20" x14ac:dyDescent="0.3">
      <c r="A194" t="s">
        <v>192</v>
      </c>
      <c r="B194">
        <v>4</v>
      </c>
      <c r="C194">
        <v>2</v>
      </c>
      <c r="D194">
        <v>5</v>
      </c>
      <c r="E194">
        <v>1</v>
      </c>
      <c r="F194">
        <v>8</v>
      </c>
      <c r="G194">
        <v>4</v>
      </c>
      <c r="H194">
        <v>3</v>
      </c>
      <c r="I194">
        <v>0</v>
      </c>
      <c r="J194">
        <v>0</v>
      </c>
      <c r="K194">
        <v>1</v>
      </c>
      <c r="L194">
        <v>1</v>
      </c>
      <c r="M194">
        <v>1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</row>
    <row r="195" spans="1:20" x14ac:dyDescent="0.3">
      <c r="A195" t="s">
        <v>193</v>
      </c>
      <c r="B195">
        <v>3</v>
      </c>
      <c r="C195">
        <v>2</v>
      </c>
      <c r="D195">
        <v>6</v>
      </c>
      <c r="E195">
        <v>3</v>
      </c>
      <c r="F195">
        <v>7</v>
      </c>
      <c r="G195">
        <v>2</v>
      </c>
      <c r="H195">
        <v>1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1</v>
      </c>
      <c r="P195">
        <v>1</v>
      </c>
      <c r="Q195">
        <v>0</v>
      </c>
      <c r="R195">
        <v>1</v>
      </c>
      <c r="S195">
        <v>0</v>
      </c>
      <c r="T195">
        <v>0</v>
      </c>
    </row>
    <row r="196" spans="1:20" x14ac:dyDescent="0.3">
      <c r="A196" t="s">
        <v>194</v>
      </c>
      <c r="B196">
        <v>1</v>
      </c>
      <c r="C196">
        <v>2</v>
      </c>
      <c r="D196">
        <v>5</v>
      </c>
      <c r="E196">
        <v>3</v>
      </c>
      <c r="F196">
        <v>3</v>
      </c>
      <c r="G196">
        <v>4</v>
      </c>
      <c r="H196">
        <v>2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</row>
    <row r="197" spans="1:20" x14ac:dyDescent="0.3">
      <c r="A197" t="s">
        <v>195</v>
      </c>
      <c r="B197">
        <v>3</v>
      </c>
      <c r="C197">
        <v>2</v>
      </c>
      <c r="D197">
        <v>5</v>
      </c>
      <c r="E197">
        <v>3</v>
      </c>
      <c r="F197">
        <v>7</v>
      </c>
      <c r="G197">
        <v>1</v>
      </c>
      <c r="H197">
        <v>1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1</v>
      </c>
      <c r="P197">
        <v>1</v>
      </c>
      <c r="Q197">
        <v>0</v>
      </c>
      <c r="R197">
        <v>1</v>
      </c>
      <c r="S197">
        <v>0</v>
      </c>
      <c r="T197">
        <v>0</v>
      </c>
    </row>
    <row r="198" spans="1:20" x14ac:dyDescent="0.3">
      <c r="A198" t="s">
        <v>196</v>
      </c>
      <c r="B198">
        <v>5</v>
      </c>
      <c r="C198">
        <v>2</v>
      </c>
      <c r="D198">
        <v>4</v>
      </c>
      <c r="E198">
        <v>1</v>
      </c>
      <c r="F198">
        <v>2</v>
      </c>
      <c r="G198">
        <v>4</v>
      </c>
      <c r="H198">
        <v>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</row>
    <row r="199" spans="1:20" x14ac:dyDescent="0.3">
      <c r="A199" t="s">
        <v>197</v>
      </c>
      <c r="B199">
        <v>4</v>
      </c>
      <c r="C199">
        <v>2</v>
      </c>
      <c r="D199">
        <v>4</v>
      </c>
      <c r="E199">
        <v>3</v>
      </c>
      <c r="F199">
        <v>2</v>
      </c>
      <c r="G199">
        <v>3</v>
      </c>
      <c r="H199">
        <v>1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1</v>
      </c>
      <c r="P199">
        <v>1</v>
      </c>
      <c r="Q199">
        <v>0</v>
      </c>
      <c r="R199">
        <v>1</v>
      </c>
      <c r="S199">
        <v>0</v>
      </c>
      <c r="T199">
        <v>0</v>
      </c>
    </row>
    <row r="200" spans="1:20" x14ac:dyDescent="0.3">
      <c r="A200" t="s">
        <v>198</v>
      </c>
      <c r="B200">
        <v>3</v>
      </c>
      <c r="C200">
        <v>2</v>
      </c>
      <c r="D200">
        <v>3</v>
      </c>
      <c r="E200">
        <v>1</v>
      </c>
      <c r="F200">
        <v>1</v>
      </c>
      <c r="G200">
        <v>4</v>
      </c>
      <c r="H200">
        <v>3</v>
      </c>
      <c r="I200">
        <v>1</v>
      </c>
      <c r="J200">
        <v>0</v>
      </c>
      <c r="K200">
        <v>1</v>
      </c>
      <c r="L200">
        <v>1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</row>
    <row r="201" spans="1:20" x14ac:dyDescent="0.3">
      <c r="A201" t="s">
        <v>199</v>
      </c>
      <c r="B201">
        <v>4</v>
      </c>
      <c r="C201">
        <v>2</v>
      </c>
      <c r="D201">
        <v>7</v>
      </c>
      <c r="E201">
        <v>2</v>
      </c>
      <c r="F201">
        <v>9</v>
      </c>
      <c r="G201">
        <v>3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1</v>
      </c>
      <c r="Q201">
        <v>0</v>
      </c>
      <c r="R201">
        <v>1</v>
      </c>
      <c r="S201">
        <v>0</v>
      </c>
      <c r="T201">
        <v>1</v>
      </c>
    </row>
    <row r="202" spans="1:20" x14ac:dyDescent="0.3">
      <c r="A202" t="s">
        <v>200</v>
      </c>
      <c r="B202">
        <v>3</v>
      </c>
      <c r="C202">
        <v>1</v>
      </c>
      <c r="D202">
        <v>5</v>
      </c>
      <c r="E202">
        <v>2</v>
      </c>
      <c r="F202">
        <v>7</v>
      </c>
      <c r="G202">
        <v>4</v>
      </c>
      <c r="H202">
        <v>3</v>
      </c>
      <c r="I202">
        <v>1</v>
      </c>
      <c r="J202">
        <v>0</v>
      </c>
      <c r="K202">
        <v>1</v>
      </c>
      <c r="L202">
        <v>0</v>
      </c>
      <c r="M202">
        <v>1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</row>
    <row r="203" spans="1:20" x14ac:dyDescent="0.3">
      <c r="A203" t="s">
        <v>102</v>
      </c>
      <c r="B203">
        <v>4</v>
      </c>
      <c r="C203">
        <v>2</v>
      </c>
      <c r="D203">
        <v>5</v>
      </c>
      <c r="E203">
        <v>2</v>
      </c>
      <c r="F203">
        <v>2</v>
      </c>
      <c r="G203">
        <v>4</v>
      </c>
      <c r="H203">
        <v>3</v>
      </c>
      <c r="I203">
        <v>0</v>
      </c>
      <c r="J203">
        <v>1</v>
      </c>
      <c r="K203">
        <v>0</v>
      </c>
      <c r="L203">
        <v>1</v>
      </c>
      <c r="M203">
        <v>1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</row>
    <row r="204" spans="1:20" x14ac:dyDescent="0.3">
      <c r="A204" t="s">
        <v>201</v>
      </c>
      <c r="B204">
        <v>1</v>
      </c>
      <c r="C204">
        <v>2</v>
      </c>
      <c r="D204">
        <v>5</v>
      </c>
      <c r="E204">
        <v>2</v>
      </c>
      <c r="F204">
        <v>9</v>
      </c>
      <c r="G204">
        <v>3</v>
      </c>
      <c r="H204">
        <v>1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</v>
      </c>
      <c r="P204">
        <v>1</v>
      </c>
      <c r="Q204">
        <v>0</v>
      </c>
      <c r="R204">
        <v>1</v>
      </c>
      <c r="S204">
        <v>0</v>
      </c>
      <c r="T204">
        <v>0</v>
      </c>
    </row>
    <row r="205" spans="1:20" x14ac:dyDescent="0.3">
      <c r="A205" t="s">
        <v>202</v>
      </c>
      <c r="B205">
        <v>4</v>
      </c>
      <c r="C205">
        <v>2</v>
      </c>
      <c r="D205">
        <v>3</v>
      </c>
      <c r="E205">
        <v>1</v>
      </c>
      <c r="F205">
        <v>1</v>
      </c>
      <c r="G205">
        <v>4</v>
      </c>
      <c r="H205">
        <v>1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1</v>
      </c>
      <c r="P205">
        <v>1</v>
      </c>
      <c r="Q205">
        <v>0</v>
      </c>
      <c r="R205">
        <v>1</v>
      </c>
      <c r="S205">
        <v>0</v>
      </c>
      <c r="T205">
        <v>0</v>
      </c>
    </row>
    <row r="206" spans="1:20" x14ac:dyDescent="0.3">
      <c r="A206" t="s">
        <v>203</v>
      </c>
      <c r="B206">
        <v>3</v>
      </c>
      <c r="C206">
        <v>2</v>
      </c>
      <c r="D206">
        <v>5</v>
      </c>
      <c r="E206">
        <v>1</v>
      </c>
      <c r="F206">
        <v>1</v>
      </c>
      <c r="G206">
        <v>1</v>
      </c>
      <c r="H206">
        <v>1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1</v>
      </c>
      <c r="P206">
        <v>0</v>
      </c>
      <c r="Q206">
        <v>1</v>
      </c>
      <c r="R206">
        <v>1</v>
      </c>
      <c r="S206">
        <v>0</v>
      </c>
      <c r="T206">
        <v>0</v>
      </c>
    </row>
    <row r="207" spans="1:20" x14ac:dyDescent="0.3">
      <c r="A207" t="s">
        <v>204</v>
      </c>
      <c r="B207">
        <v>2</v>
      </c>
      <c r="C207">
        <v>2</v>
      </c>
      <c r="D207">
        <v>5</v>
      </c>
      <c r="E207">
        <v>2</v>
      </c>
      <c r="F207">
        <v>9</v>
      </c>
      <c r="G207">
        <v>4</v>
      </c>
      <c r="H207">
        <v>3</v>
      </c>
      <c r="I207">
        <v>1</v>
      </c>
      <c r="J207">
        <v>1</v>
      </c>
      <c r="K207">
        <v>1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</row>
    <row r="208" spans="1:20" x14ac:dyDescent="0.3">
      <c r="A208" t="s">
        <v>205</v>
      </c>
      <c r="B208">
        <v>4</v>
      </c>
      <c r="C208">
        <v>2</v>
      </c>
      <c r="D208">
        <v>5</v>
      </c>
      <c r="E208">
        <v>2</v>
      </c>
      <c r="F208">
        <v>8</v>
      </c>
      <c r="G208">
        <v>4</v>
      </c>
      <c r="H208">
        <v>3</v>
      </c>
      <c r="I208">
        <v>1</v>
      </c>
      <c r="J208">
        <v>0</v>
      </c>
      <c r="K208">
        <v>1</v>
      </c>
      <c r="L208">
        <v>0</v>
      </c>
      <c r="M208">
        <v>0</v>
      </c>
      <c r="N208">
        <v>1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</row>
    <row r="209" spans="1:20" x14ac:dyDescent="0.3">
      <c r="A209" t="s">
        <v>206</v>
      </c>
      <c r="B209">
        <v>4</v>
      </c>
      <c r="C209">
        <v>1</v>
      </c>
      <c r="D209">
        <v>3</v>
      </c>
      <c r="E209">
        <v>1</v>
      </c>
      <c r="F209">
        <v>1</v>
      </c>
      <c r="G209">
        <v>3</v>
      </c>
      <c r="H209">
        <v>1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1</v>
      </c>
      <c r="P209">
        <v>1</v>
      </c>
      <c r="Q209">
        <v>0</v>
      </c>
      <c r="R209">
        <v>1</v>
      </c>
      <c r="S209">
        <v>0</v>
      </c>
      <c r="T209">
        <v>0</v>
      </c>
    </row>
    <row r="210" spans="1:20" x14ac:dyDescent="0.3">
      <c r="A210" t="s">
        <v>207</v>
      </c>
      <c r="B210">
        <v>4</v>
      </c>
      <c r="C210">
        <v>2</v>
      </c>
      <c r="D210">
        <v>5</v>
      </c>
      <c r="E210">
        <v>4</v>
      </c>
      <c r="F210">
        <v>4</v>
      </c>
      <c r="G210">
        <v>2</v>
      </c>
      <c r="H210">
        <v>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1</v>
      </c>
      <c r="Q210">
        <v>0</v>
      </c>
      <c r="R210">
        <v>1</v>
      </c>
      <c r="S210">
        <v>0</v>
      </c>
      <c r="T210">
        <v>1</v>
      </c>
    </row>
    <row r="211" spans="1:20" x14ac:dyDescent="0.3">
      <c r="A211" t="s">
        <v>208</v>
      </c>
      <c r="B211">
        <v>4</v>
      </c>
      <c r="C211">
        <v>2</v>
      </c>
      <c r="D211">
        <v>6</v>
      </c>
      <c r="E211">
        <v>3</v>
      </c>
      <c r="F211">
        <v>8</v>
      </c>
      <c r="G211">
        <v>2</v>
      </c>
      <c r="H211">
        <v>1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1</v>
      </c>
      <c r="P211">
        <v>0</v>
      </c>
      <c r="Q211">
        <v>1</v>
      </c>
      <c r="R211">
        <v>1</v>
      </c>
      <c r="S211">
        <v>0</v>
      </c>
      <c r="T211">
        <v>0</v>
      </c>
    </row>
    <row r="212" spans="1:20" x14ac:dyDescent="0.3">
      <c r="A212" t="s">
        <v>209</v>
      </c>
      <c r="B212">
        <v>4</v>
      </c>
      <c r="C212">
        <v>1</v>
      </c>
      <c r="D212">
        <v>5</v>
      </c>
      <c r="E212">
        <v>2</v>
      </c>
      <c r="F212">
        <v>7</v>
      </c>
      <c r="G212">
        <v>4</v>
      </c>
      <c r="H212">
        <v>3</v>
      </c>
      <c r="I212">
        <v>1</v>
      </c>
      <c r="J212">
        <v>0</v>
      </c>
      <c r="K212">
        <v>1</v>
      </c>
      <c r="L212">
        <v>0</v>
      </c>
      <c r="M212">
        <v>1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</row>
    <row r="213" spans="1:20" x14ac:dyDescent="0.3">
      <c r="A213" t="s">
        <v>210</v>
      </c>
      <c r="B213">
        <v>4</v>
      </c>
      <c r="C213">
        <v>2</v>
      </c>
      <c r="D213">
        <v>4</v>
      </c>
      <c r="E213">
        <v>4</v>
      </c>
      <c r="F213">
        <v>4</v>
      </c>
      <c r="G213">
        <v>5</v>
      </c>
      <c r="H213">
        <v>3</v>
      </c>
      <c r="I213">
        <v>0</v>
      </c>
      <c r="J213">
        <v>1</v>
      </c>
      <c r="K213">
        <v>1</v>
      </c>
      <c r="L213">
        <v>0</v>
      </c>
      <c r="M213">
        <v>0</v>
      </c>
      <c r="N213">
        <v>1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</row>
    <row r="214" spans="1:20" x14ac:dyDescent="0.3">
      <c r="A214" t="s">
        <v>211</v>
      </c>
      <c r="B214">
        <v>2</v>
      </c>
      <c r="C214">
        <v>2</v>
      </c>
      <c r="D214">
        <v>5</v>
      </c>
      <c r="E214">
        <v>2</v>
      </c>
      <c r="F214">
        <v>8</v>
      </c>
      <c r="G214">
        <v>1</v>
      </c>
      <c r="H214">
        <v>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1</v>
      </c>
      <c r="Q214">
        <v>1</v>
      </c>
      <c r="R214">
        <v>1</v>
      </c>
      <c r="S214">
        <v>0</v>
      </c>
      <c r="T214">
        <v>0</v>
      </c>
    </row>
    <row r="215" spans="1:20" x14ac:dyDescent="0.3">
      <c r="A215" t="s">
        <v>212</v>
      </c>
      <c r="B215">
        <v>4</v>
      </c>
      <c r="C215">
        <v>1</v>
      </c>
      <c r="D215">
        <v>5</v>
      </c>
      <c r="E215">
        <v>1</v>
      </c>
      <c r="F215">
        <v>1</v>
      </c>
      <c r="G215">
        <v>4</v>
      </c>
      <c r="H215">
        <v>3</v>
      </c>
      <c r="I215">
        <v>0</v>
      </c>
      <c r="J215">
        <v>1</v>
      </c>
      <c r="K215">
        <v>1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</row>
    <row r="216" spans="1:20" x14ac:dyDescent="0.3">
      <c r="A216" t="s">
        <v>213</v>
      </c>
      <c r="B216">
        <v>5</v>
      </c>
      <c r="C216">
        <v>2</v>
      </c>
      <c r="D216">
        <v>5</v>
      </c>
      <c r="E216">
        <v>4</v>
      </c>
      <c r="F216">
        <v>4</v>
      </c>
      <c r="G216">
        <v>2</v>
      </c>
      <c r="H216">
        <v>1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1</v>
      </c>
      <c r="P216">
        <v>1</v>
      </c>
      <c r="Q216">
        <v>0</v>
      </c>
      <c r="R216">
        <v>1</v>
      </c>
      <c r="S216">
        <v>0</v>
      </c>
      <c r="T216">
        <v>0</v>
      </c>
    </row>
    <row r="217" spans="1:20" x14ac:dyDescent="0.3">
      <c r="A217" t="s">
        <v>214</v>
      </c>
      <c r="B217">
        <v>4</v>
      </c>
      <c r="C217">
        <v>2</v>
      </c>
      <c r="D217">
        <v>6</v>
      </c>
      <c r="E217">
        <v>3</v>
      </c>
      <c r="F217">
        <v>7</v>
      </c>
      <c r="G217">
        <v>1</v>
      </c>
      <c r="H217">
        <v>1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1</v>
      </c>
      <c r="Q217">
        <v>1</v>
      </c>
      <c r="R217">
        <v>1</v>
      </c>
      <c r="S217">
        <v>0</v>
      </c>
      <c r="T217">
        <v>0</v>
      </c>
    </row>
    <row r="218" spans="1:20" x14ac:dyDescent="0.3">
      <c r="A218" t="s">
        <v>215</v>
      </c>
      <c r="B218">
        <v>5</v>
      </c>
      <c r="C218">
        <v>2</v>
      </c>
      <c r="D218">
        <v>6</v>
      </c>
      <c r="E218">
        <v>2</v>
      </c>
      <c r="F218">
        <v>8</v>
      </c>
      <c r="G218">
        <v>4</v>
      </c>
      <c r="H218">
        <v>3</v>
      </c>
      <c r="I218">
        <v>0</v>
      </c>
      <c r="J218">
        <v>1</v>
      </c>
      <c r="K218">
        <v>1</v>
      </c>
      <c r="L218">
        <v>0</v>
      </c>
      <c r="M218">
        <v>1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80600-FD7C-409A-B883-BE4641045FAA}">
  <dimension ref="A1:O7"/>
  <sheetViews>
    <sheetView tabSelected="1" workbookViewId="0">
      <selection activeCell="I2" sqref="I2:I7"/>
    </sheetView>
  </sheetViews>
  <sheetFormatPr defaultRowHeight="14.4" x14ac:dyDescent="0.3"/>
  <cols>
    <col min="1" max="1" width="27" bestFit="1" customWidth="1"/>
    <col min="9" max="9" width="19.88671875" bestFit="1" customWidth="1"/>
  </cols>
  <sheetData>
    <row r="1" spans="1:15" x14ac:dyDescent="0.3">
      <c r="A1" s="7" t="s">
        <v>243</v>
      </c>
      <c r="B1" s="7" t="s">
        <v>232</v>
      </c>
      <c r="C1" s="7" t="s">
        <v>233</v>
      </c>
      <c r="D1" s="7" t="s">
        <v>234</v>
      </c>
      <c r="E1" s="7" t="s">
        <v>235</v>
      </c>
      <c r="F1" s="7" t="s">
        <v>236</v>
      </c>
      <c r="G1" s="7" t="s">
        <v>237</v>
      </c>
      <c r="I1" s="7" t="s">
        <v>244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237</v>
      </c>
    </row>
    <row r="2" spans="1:15" x14ac:dyDescent="0.3">
      <c r="A2" t="s">
        <v>221</v>
      </c>
      <c r="B2" s="6">
        <f>14/34*100</f>
        <v>41.17647058823529</v>
      </c>
      <c r="C2" s="6">
        <f>15/32*100</f>
        <v>46.875</v>
      </c>
      <c r="D2" s="6">
        <f>14/40*100</f>
        <v>35</v>
      </c>
      <c r="E2" s="6">
        <f>20/67*100</f>
        <v>29.850746268656714</v>
      </c>
      <c r="F2" s="6">
        <f>10/33*100</f>
        <v>30.303030303030305</v>
      </c>
      <c r="G2" s="6">
        <v>0</v>
      </c>
      <c r="I2" t="s">
        <v>226</v>
      </c>
      <c r="J2" s="6">
        <f>3/34*100</f>
        <v>8.8235294117647065</v>
      </c>
      <c r="K2" s="6">
        <f>6/32*100</f>
        <v>18.75</v>
      </c>
      <c r="L2" s="6">
        <f>6/40*100</f>
        <v>15</v>
      </c>
      <c r="M2" s="6">
        <f>15/67*100</f>
        <v>22.388059701492537</v>
      </c>
      <c r="N2" s="6">
        <f>12/33*100</f>
        <v>36.363636363636367</v>
      </c>
      <c r="O2" s="6">
        <f>7/12*100</f>
        <v>58.333333333333336</v>
      </c>
    </row>
    <row r="3" spans="1:15" x14ac:dyDescent="0.3">
      <c r="A3" t="s">
        <v>222</v>
      </c>
      <c r="B3" s="6">
        <f>9/34*100</f>
        <v>26.47058823529412</v>
      </c>
      <c r="C3" s="6">
        <f>6/32*100</f>
        <v>18.75</v>
      </c>
      <c r="D3" s="6">
        <f>9/40*100</f>
        <v>22.5</v>
      </c>
      <c r="E3" s="6">
        <f>16/67*100</f>
        <v>23.880597014925371</v>
      </c>
      <c r="F3" s="6">
        <f>8/33*100</f>
        <v>24.242424242424242</v>
      </c>
      <c r="G3" s="6">
        <v>0</v>
      </c>
      <c r="I3" t="s">
        <v>238</v>
      </c>
      <c r="J3" s="6">
        <f>1/34*100</f>
        <v>2.9411764705882351</v>
      </c>
      <c r="K3" s="6">
        <f>5/32*100</f>
        <v>15.625</v>
      </c>
      <c r="L3" s="6">
        <f>6/40*100</f>
        <v>15</v>
      </c>
      <c r="M3" s="6">
        <f>15/67*100</f>
        <v>22.388059701492537</v>
      </c>
      <c r="N3" s="6">
        <f>13/33*100</f>
        <v>39.393939393939391</v>
      </c>
      <c r="O3" s="6">
        <f>7/12*100</f>
        <v>58.333333333333336</v>
      </c>
    </row>
    <row r="4" spans="1:15" x14ac:dyDescent="0.3">
      <c r="A4" t="s">
        <v>229</v>
      </c>
      <c r="B4" s="6">
        <f>14/34*100</f>
        <v>41.17647058823529</v>
      </c>
      <c r="C4" s="6">
        <f>14/32*100</f>
        <v>43.75</v>
      </c>
      <c r="D4" s="6">
        <f>15/40*100</f>
        <v>37.5</v>
      </c>
      <c r="E4" s="6">
        <f>15/67*100</f>
        <v>22.388059701492537</v>
      </c>
      <c r="F4" s="6">
        <f>6/33*100</f>
        <v>18.181818181818183</v>
      </c>
      <c r="G4" s="6">
        <f>1/12*100</f>
        <v>8.3333333333333321</v>
      </c>
      <c r="I4" t="s">
        <v>228</v>
      </c>
      <c r="J4" s="6">
        <f>1/34*100</f>
        <v>2.9411764705882351</v>
      </c>
      <c r="K4" s="6">
        <f>3/32*100</f>
        <v>9.375</v>
      </c>
      <c r="L4" s="6">
        <f>2/40*100</f>
        <v>5</v>
      </c>
      <c r="M4" s="6">
        <f>8/67*100</f>
        <v>11.940298507462686</v>
      </c>
      <c r="N4" s="6">
        <f>1/33*100</f>
        <v>3.0303030303030303</v>
      </c>
      <c r="O4" s="6">
        <f>4/12*100</f>
        <v>33.333333333333329</v>
      </c>
    </row>
    <row r="5" spans="1:15" x14ac:dyDescent="0.3">
      <c r="A5" t="s">
        <v>224</v>
      </c>
      <c r="B5" s="6">
        <f>9/34*100</f>
        <v>26.47058823529412</v>
      </c>
      <c r="C5" s="6">
        <f>13/32*100</f>
        <v>40.625</v>
      </c>
      <c r="D5" s="6">
        <f>13/40*100</f>
        <v>32.5</v>
      </c>
      <c r="E5" s="6">
        <f>13/67*100</f>
        <v>19.402985074626866</v>
      </c>
      <c r="F5" s="6">
        <f>8/33*100</f>
        <v>24.242424242424242</v>
      </c>
      <c r="G5" s="6">
        <f>1/12*100</f>
        <v>8.3333333333333321</v>
      </c>
      <c r="I5" t="s">
        <v>223</v>
      </c>
      <c r="J5" s="6">
        <f>3/34*100</f>
        <v>8.8235294117647065</v>
      </c>
      <c r="K5" s="6">
        <f>6/32*100</f>
        <v>18.75</v>
      </c>
      <c r="L5" s="6">
        <f>7/40*100</f>
        <v>17.5</v>
      </c>
      <c r="M5" s="6">
        <f>22/67*100</f>
        <v>32.835820895522389</v>
      </c>
      <c r="N5" s="6">
        <f>13/33*100</f>
        <v>39.393939393939391</v>
      </c>
      <c r="O5" s="6">
        <f>7/12*100</f>
        <v>58.333333333333336</v>
      </c>
    </row>
    <row r="6" spans="1:15" x14ac:dyDescent="0.3">
      <c r="A6" t="s">
        <v>278</v>
      </c>
      <c r="B6" s="6">
        <f>7/34*100</f>
        <v>20.588235294117645</v>
      </c>
      <c r="C6" s="6">
        <f>14/32*100</f>
        <v>43.75</v>
      </c>
      <c r="D6" s="6">
        <f>14/40*100</f>
        <v>35</v>
      </c>
      <c r="E6" s="6">
        <f>21/67*100</f>
        <v>31.343283582089555</v>
      </c>
      <c r="F6" s="6">
        <f>6/33*100</f>
        <v>18.181818181818183</v>
      </c>
      <c r="G6" s="6">
        <f>2/12*100</f>
        <v>16.666666666666664</v>
      </c>
      <c r="I6" t="s">
        <v>279</v>
      </c>
      <c r="J6" s="6">
        <v>0</v>
      </c>
      <c r="K6" s="6">
        <v>0</v>
      </c>
      <c r="L6" s="6">
        <v>0</v>
      </c>
      <c r="M6" s="6">
        <v>0</v>
      </c>
      <c r="N6" s="6">
        <f>1/33*100</f>
        <v>3.0303030303030303</v>
      </c>
      <c r="O6" s="6">
        <f>1/12*100</f>
        <v>8.3333333333333321</v>
      </c>
    </row>
    <row r="7" spans="1:15" x14ac:dyDescent="0.3">
      <c r="A7" t="s">
        <v>225</v>
      </c>
      <c r="B7" s="6">
        <f>2/34*100</f>
        <v>5.8823529411764701</v>
      </c>
      <c r="C7" s="6">
        <f>6/32*100</f>
        <v>18.75</v>
      </c>
      <c r="D7" s="6">
        <f>4/40*100</f>
        <v>10</v>
      </c>
      <c r="E7" s="6">
        <f>6/67*100</f>
        <v>8.9552238805970141</v>
      </c>
      <c r="F7" s="6">
        <f>2/33*100</f>
        <v>6.0606060606060606</v>
      </c>
      <c r="G7" s="6">
        <v>0</v>
      </c>
      <c r="I7" t="s">
        <v>225</v>
      </c>
      <c r="J7" s="6">
        <v>0</v>
      </c>
      <c r="K7" s="6">
        <f>1/32*100</f>
        <v>3.125</v>
      </c>
      <c r="L7" s="6">
        <v>0</v>
      </c>
      <c r="M7" s="6">
        <v>0</v>
      </c>
      <c r="N7" s="6">
        <f>1/33*100</f>
        <v>3.0303030303030303</v>
      </c>
      <c r="O7" s="6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2EF85-92E4-477B-914F-5569B4B2CF95}">
  <dimension ref="A1:AL30"/>
  <sheetViews>
    <sheetView zoomScale="70" zoomScaleNormal="70" workbookViewId="0">
      <selection activeCell="U15" sqref="U15"/>
    </sheetView>
  </sheetViews>
  <sheetFormatPr defaultRowHeight="14.4" x14ac:dyDescent="0.3"/>
  <cols>
    <col min="1" max="1" width="10.77734375" bestFit="1" customWidth="1"/>
    <col min="2" max="2" width="18.21875" bestFit="1" customWidth="1"/>
    <col min="4" max="4" width="28" bestFit="1" customWidth="1"/>
    <col min="12" max="12" width="21.33203125" bestFit="1" customWidth="1"/>
    <col min="15" max="15" width="13.33203125" bestFit="1" customWidth="1"/>
    <col min="24" max="24" width="31.44140625" bestFit="1" customWidth="1"/>
    <col min="32" max="32" width="20.77734375" bestFit="1" customWidth="1"/>
  </cols>
  <sheetData>
    <row r="1" spans="1:38" x14ac:dyDescent="0.3">
      <c r="A1" s="7" t="s">
        <v>280</v>
      </c>
    </row>
    <row r="2" spans="1:38" x14ac:dyDescent="0.3">
      <c r="D2" s="7" t="s">
        <v>288</v>
      </c>
      <c r="E2" s="7" t="s">
        <v>232</v>
      </c>
      <c r="F2" s="7" t="s">
        <v>233</v>
      </c>
      <c r="G2" s="7" t="s">
        <v>234</v>
      </c>
      <c r="H2" s="7" t="s">
        <v>235</v>
      </c>
      <c r="I2" s="7" t="s">
        <v>236</v>
      </c>
      <c r="J2" s="7" t="s">
        <v>237</v>
      </c>
      <c r="K2" s="7"/>
    </row>
    <row r="3" spans="1:38" x14ac:dyDescent="0.3">
      <c r="A3" s="3" t="s">
        <v>273</v>
      </c>
      <c r="B3" t="s">
        <v>274</v>
      </c>
      <c r="D3" t="s">
        <v>239</v>
      </c>
      <c r="E3">
        <v>3</v>
      </c>
      <c r="F3">
        <v>7</v>
      </c>
      <c r="G3">
        <v>7</v>
      </c>
      <c r="H3">
        <v>24</v>
      </c>
      <c r="I3">
        <v>14</v>
      </c>
      <c r="J3">
        <v>9</v>
      </c>
      <c r="Y3" s="6"/>
      <c r="Z3" s="6"/>
      <c r="AA3" s="6"/>
      <c r="AB3" s="6"/>
      <c r="AC3" s="6"/>
      <c r="AD3" s="6"/>
      <c r="AG3" s="6"/>
      <c r="AH3" s="6"/>
      <c r="AI3" s="6"/>
      <c r="AJ3" s="6"/>
      <c r="AK3" s="6"/>
      <c r="AL3" s="6"/>
    </row>
    <row r="4" spans="1:38" x14ac:dyDescent="0.3">
      <c r="A4" s="4">
        <v>1</v>
      </c>
      <c r="B4" s="9">
        <v>34</v>
      </c>
      <c r="D4" t="s">
        <v>263</v>
      </c>
      <c r="E4">
        <v>12</v>
      </c>
      <c r="F4">
        <v>1</v>
      </c>
      <c r="G4">
        <v>9</v>
      </c>
      <c r="H4">
        <v>12</v>
      </c>
      <c r="I4">
        <v>5</v>
      </c>
      <c r="J4">
        <v>1</v>
      </c>
      <c r="Y4" s="6"/>
      <c r="Z4" s="6"/>
      <c r="AA4" s="6"/>
      <c r="AB4" s="6"/>
      <c r="AC4" s="6"/>
      <c r="AD4" s="6"/>
      <c r="AG4" s="6"/>
      <c r="AH4" s="6"/>
      <c r="AI4" s="6"/>
      <c r="AJ4" s="6"/>
      <c r="AK4" s="6"/>
      <c r="AL4" s="6"/>
    </row>
    <row r="5" spans="1:38" x14ac:dyDescent="0.3">
      <c r="A5" s="5">
        <v>1</v>
      </c>
      <c r="B5" s="9">
        <v>3</v>
      </c>
      <c r="D5" t="s">
        <v>240</v>
      </c>
      <c r="E5">
        <v>19</v>
      </c>
      <c r="F5">
        <v>24</v>
      </c>
      <c r="G5">
        <v>24</v>
      </c>
      <c r="H5">
        <v>31</v>
      </c>
      <c r="I5">
        <v>14</v>
      </c>
      <c r="J5">
        <v>2</v>
      </c>
      <c r="Y5" s="6"/>
      <c r="Z5" s="6"/>
      <c r="AA5" s="6"/>
      <c r="AB5" s="6"/>
      <c r="AC5" s="6"/>
      <c r="AD5" s="6"/>
      <c r="AG5" s="6"/>
      <c r="AH5" s="6"/>
      <c r="AI5" s="6"/>
      <c r="AJ5" s="6"/>
      <c r="AK5" s="6"/>
      <c r="AL5" s="6"/>
    </row>
    <row r="6" spans="1:38" x14ac:dyDescent="0.3">
      <c r="A6" s="5">
        <v>2</v>
      </c>
      <c r="B6" s="9">
        <v>12</v>
      </c>
      <c r="D6" t="s">
        <v>242</v>
      </c>
      <c r="E6" s="8">
        <f t="shared" ref="E6:J6" si="0">SUM(E3:E5)</f>
        <v>34</v>
      </c>
      <c r="F6" s="8">
        <f t="shared" si="0"/>
        <v>32</v>
      </c>
      <c r="G6" s="8">
        <f t="shared" si="0"/>
        <v>40</v>
      </c>
      <c r="H6" s="8">
        <f t="shared" si="0"/>
        <v>67</v>
      </c>
      <c r="I6" s="8">
        <f t="shared" si="0"/>
        <v>33</v>
      </c>
      <c r="J6" s="8">
        <f t="shared" si="0"/>
        <v>12</v>
      </c>
      <c r="Y6" s="6"/>
      <c r="Z6" s="6"/>
      <c r="AA6" s="6"/>
      <c r="AB6" s="6"/>
      <c r="AC6" s="6"/>
      <c r="AD6" s="6"/>
      <c r="AG6" s="6"/>
      <c r="AH6" s="6"/>
      <c r="AI6" s="6"/>
      <c r="AJ6" s="6"/>
      <c r="AK6" s="6"/>
      <c r="AL6" s="6"/>
    </row>
    <row r="7" spans="1:38" x14ac:dyDescent="0.3">
      <c r="A7" s="5">
        <v>3</v>
      </c>
      <c r="B7" s="9">
        <v>19</v>
      </c>
      <c r="Y7" s="6"/>
      <c r="Z7" s="6"/>
      <c r="AA7" s="6"/>
      <c r="AB7" s="6"/>
      <c r="AC7" s="6"/>
      <c r="AD7" s="6"/>
      <c r="AG7" s="6"/>
      <c r="AH7" s="6"/>
      <c r="AI7" s="6"/>
      <c r="AJ7" s="6"/>
      <c r="AK7" s="6"/>
      <c r="AL7" s="6"/>
    </row>
    <row r="8" spans="1:38" x14ac:dyDescent="0.3">
      <c r="A8" s="4">
        <v>2</v>
      </c>
      <c r="B8" s="9">
        <v>32</v>
      </c>
      <c r="Y8" s="6"/>
      <c r="Z8" s="6"/>
      <c r="AA8" s="6"/>
      <c r="AB8" s="6"/>
      <c r="AC8" s="6"/>
      <c r="AD8" s="6"/>
      <c r="AG8" s="6"/>
      <c r="AH8" s="6"/>
      <c r="AI8" s="6"/>
      <c r="AJ8" s="6"/>
      <c r="AK8" s="6"/>
      <c r="AL8" s="6"/>
    </row>
    <row r="9" spans="1:38" x14ac:dyDescent="0.3">
      <c r="A9" s="5">
        <v>1</v>
      </c>
      <c r="B9" s="9">
        <v>7</v>
      </c>
    </row>
    <row r="10" spans="1:38" x14ac:dyDescent="0.3">
      <c r="A10" s="5">
        <v>2</v>
      </c>
      <c r="B10" s="9">
        <v>1</v>
      </c>
      <c r="D10" s="7" t="s">
        <v>260</v>
      </c>
      <c r="L10" s="7" t="s">
        <v>261</v>
      </c>
    </row>
    <row r="11" spans="1:38" x14ac:dyDescent="0.3">
      <c r="A11" s="5">
        <v>3</v>
      </c>
      <c r="B11" s="9">
        <v>24</v>
      </c>
      <c r="D11" s="7" t="s">
        <v>259</v>
      </c>
      <c r="E11" s="7" t="s">
        <v>232</v>
      </c>
      <c r="F11" s="7" t="s">
        <v>233</v>
      </c>
      <c r="G11" s="7" t="s">
        <v>234</v>
      </c>
      <c r="H11" s="7" t="s">
        <v>235</v>
      </c>
      <c r="I11" s="7" t="s">
        <v>236</v>
      </c>
      <c r="J11" s="7" t="s">
        <v>237</v>
      </c>
      <c r="L11" s="7" t="s">
        <v>282</v>
      </c>
      <c r="M11" s="7" t="s">
        <v>232</v>
      </c>
      <c r="N11" s="7" t="s">
        <v>233</v>
      </c>
      <c r="O11" s="7" t="s">
        <v>234</v>
      </c>
      <c r="P11" s="7" t="s">
        <v>235</v>
      </c>
      <c r="Q11" s="7" t="s">
        <v>236</v>
      </c>
      <c r="R11" s="7" t="s">
        <v>237</v>
      </c>
    </row>
    <row r="12" spans="1:38" x14ac:dyDescent="0.3">
      <c r="A12" s="4">
        <v>3</v>
      </c>
      <c r="B12" s="9">
        <v>40</v>
      </c>
      <c r="D12" t="s">
        <v>226</v>
      </c>
      <c r="E12">
        <v>3</v>
      </c>
      <c r="F12">
        <v>6</v>
      </c>
      <c r="G12">
        <v>6</v>
      </c>
      <c r="H12">
        <v>15</v>
      </c>
      <c r="I12">
        <v>12</v>
      </c>
      <c r="J12">
        <v>7</v>
      </c>
      <c r="L12" t="s">
        <v>226</v>
      </c>
      <c r="M12" s="6">
        <f>3/34*100</f>
        <v>8.8235294117647065</v>
      </c>
      <c r="N12" s="6">
        <f>6/32*100</f>
        <v>18.75</v>
      </c>
      <c r="O12" s="6">
        <f>6/40*100</f>
        <v>15</v>
      </c>
      <c r="P12" s="6">
        <f>15/67*100</f>
        <v>22.388059701492537</v>
      </c>
      <c r="Q12" s="6">
        <f>12/33*100</f>
        <v>36.363636363636367</v>
      </c>
      <c r="R12" s="6">
        <f>7/12*100</f>
        <v>58.333333333333336</v>
      </c>
    </row>
    <row r="13" spans="1:38" x14ac:dyDescent="0.3">
      <c r="A13" s="5">
        <v>1</v>
      </c>
      <c r="B13" s="9">
        <v>7</v>
      </c>
      <c r="D13" t="s">
        <v>238</v>
      </c>
      <c r="E13">
        <v>1</v>
      </c>
      <c r="F13">
        <v>5</v>
      </c>
      <c r="G13">
        <v>6</v>
      </c>
      <c r="H13">
        <v>15</v>
      </c>
      <c r="I13">
        <v>13</v>
      </c>
      <c r="J13">
        <v>7</v>
      </c>
      <c r="L13" t="s">
        <v>238</v>
      </c>
      <c r="M13" s="6">
        <f>1/34*100</f>
        <v>2.9411764705882351</v>
      </c>
      <c r="N13" s="6">
        <f>5/32*100</f>
        <v>15.625</v>
      </c>
      <c r="O13" s="6">
        <f>6/40*100</f>
        <v>15</v>
      </c>
      <c r="P13" s="6">
        <f>15/67*100</f>
        <v>22.388059701492537</v>
      </c>
      <c r="Q13" s="6">
        <f>13/33*100</f>
        <v>39.393939393939391</v>
      </c>
      <c r="R13" s="6">
        <f>7/12*100</f>
        <v>58.333333333333336</v>
      </c>
    </row>
    <row r="14" spans="1:38" x14ac:dyDescent="0.3">
      <c r="A14" s="5">
        <v>2</v>
      </c>
      <c r="B14" s="9">
        <v>9</v>
      </c>
      <c r="D14" t="s">
        <v>228</v>
      </c>
      <c r="E14">
        <v>1</v>
      </c>
      <c r="F14">
        <v>3</v>
      </c>
      <c r="G14">
        <v>2</v>
      </c>
      <c r="H14">
        <v>8</v>
      </c>
      <c r="I14">
        <v>1</v>
      </c>
      <c r="J14">
        <v>4</v>
      </c>
      <c r="L14" t="s">
        <v>228</v>
      </c>
      <c r="M14" s="6">
        <f>1/34*100</f>
        <v>2.9411764705882351</v>
      </c>
      <c r="N14" s="6">
        <f>3/32*100</f>
        <v>9.375</v>
      </c>
      <c r="O14" s="6">
        <f>2/40*100</f>
        <v>5</v>
      </c>
      <c r="P14" s="6">
        <f>8/67*100</f>
        <v>11.940298507462686</v>
      </c>
      <c r="Q14" s="6">
        <f>1/33*100</f>
        <v>3.0303030303030303</v>
      </c>
      <c r="R14" s="6">
        <f>4/12*100</f>
        <v>33.333333333333329</v>
      </c>
    </row>
    <row r="15" spans="1:38" x14ac:dyDescent="0.3">
      <c r="A15" s="5">
        <v>3</v>
      </c>
      <c r="B15" s="9">
        <v>24</v>
      </c>
      <c r="D15" t="s">
        <v>223</v>
      </c>
      <c r="E15">
        <v>3</v>
      </c>
      <c r="F15">
        <v>6</v>
      </c>
      <c r="G15">
        <v>7</v>
      </c>
      <c r="H15">
        <v>22</v>
      </c>
      <c r="I15">
        <v>13</v>
      </c>
      <c r="J15">
        <v>7</v>
      </c>
      <c r="L15" t="s">
        <v>223</v>
      </c>
      <c r="M15" s="6">
        <f>3/34*100</f>
        <v>8.8235294117647065</v>
      </c>
      <c r="N15" s="6">
        <f>6/32*100</f>
        <v>18.75</v>
      </c>
      <c r="O15" s="6">
        <f>7/40*100</f>
        <v>17.5</v>
      </c>
      <c r="P15" s="6">
        <f>22/67*100</f>
        <v>32.835820895522389</v>
      </c>
      <c r="Q15" s="6">
        <f>13/33*100</f>
        <v>39.393939393939391</v>
      </c>
      <c r="R15" s="6">
        <f>7/12*100</f>
        <v>58.333333333333336</v>
      </c>
    </row>
    <row r="16" spans="1:38" x14ac:dyDescent="0.3">
      <c r="A16" s="4">
        <v>4</v>
      </c>
      <c r="B16" s="9">
        <v>67</v>
      </c>
      <c r="D16" t="s">
        <v>279</v>
      </c>
      <c r="E16">
        <v>0</v>
      </c>
      <c r="F16">
        <v>0</v>
      </c>
      <c r="G16">
        <v>0</v>
      </c>
      <c r="H16">
        <v>0</v>
      </c>
      <c r="I16">
        <v>1</v>
      </c>
      <c r="J16">
        <v>1</v>
      </c>
      <c r="L16" t="s">
        <v>279</v>
      </c>
      <c r="M16" s="6">
        <v>0</v>
      </c>
      <c r="N16" s="6">
        <v>0</v>
      </c>
      <c r="O16" s="6">
        <v>0</v>
      </c>
      <c r="P16" s="6">
        <v>0</v>
      </c>
      <c r="Q16" s="6">
        <f>1/33*100</f>
        <v>3.0303030303030303</v>
      </c>
      <c r="R16" s="6">
        <f>1/12*100</f>
        <v>8.3333333333333321</v>
      </c>
    </row>
    <row r="17" spans="1:18" x14ac:dyDescent="0.3">
      <c r="A17" s="5">
        <v>1</v>
      </c>
      <c r="B17" s="9">
        <v>24</v>
      </c>
      <c r="D17" t="s">
        <v>225</v>
      </c>
      <c r="E17">
        <v>0</v>
      </c>
      <c r="F17">
        <v>1</v>
      </c>
      <c r="G17">
        <v>0</v>
      </c>
      <c r="H17">
        <v>0</v>
      </c>
      <c r="I17">
        <v>1</v>
      </c>
      <c r="J17">
        <v>0</v>
      </c>
      <c r="L17" t="s">
        <v>225</v>
      </c>
      <c r="M17" s="6">
        <v>0</v>
      </c>
      <c r="N17" s="6">
        <f>1/32*100</f>
        <v>3.125</v>
      </c>
      <c r="O17" s="6">
        <v>0</v>
      </c>
      <c r="P17" s="6">
        <v>0</v>
      </c>
      <c r="Q17" s="6">
        <f>1/33*100</f>
        <v>3.0303030303030303</v>
      </c>
      <c r="R17" s="6">
        <v>0</v>
      </c>
    </row>
    <row r="18" spans="1:18" x14ac:dyDescent="0.3">
      <c r="A18" s="5">
        <v>2</v>
      </c>
      <c r="B18" s="9">
        <v>12</v>
      </c>
    </row>
    <row r="19" spans="1:18" x14ac:dyDescent="0.3">
      <c r="A19" s="5">
        <v>3</v>
      </c>
      <c r="B19" s="9">
        <v>31</v>
      </c>
    </row>
    <row r="20" spans="1:18" x14ac:dyDescent="0.3">
      <c r="A20" s="4">
        <v>5</v>
      </c>
      <c r="B20" s="9">
        <v>33</v>
      </c>
    </row>
    <row r="21" spans="1:18" x14ac:dyDescent="0.3">
      <c r="A21" s="5">
        <v>1</v>
      </c>
      <c r="B21" s="9">
        <v>14</v>
      </c>
      <c r="D21" s="7" t="s">
        <v>260</v>
      </c>
      <c r="L21" s="7" t="s">
        <v>261</v>
      </c>
    </row>
    <row r="22" spans="1:18" x14ac:dyDescent="0.3">
      <c r="A22" s="5">
        <v>2</v>
      </c>
      <c r="B22" s="9">
        <v>5</v>
      </c>
      <c r="D22" s="7" t="s">
        <v>281</v>
      </c>
      <c r="E22" s="7" t="s">
        <v>232</v>
      </c>
      <c r="F22" s="7" t="s">
        <v>233</v>
      </c>
      <c r="G22" s="7" t="s">
        <v>234</v>
      </c>
      <c r="H22" s="7" t="s">
        <v>235</v>
      </c>
      <c r="I22" s="7" t="s">
        <v>236</v>
      </c>
      <c r="J22" s="7" t="s">
        <v>237</v>
      </c>
      <c r="L22" s="7" t="s">
        <v>267</v>
      </c>
      <c r="M22" s="7" t="s">
        <v>232</v>
      </c>
      <c r="N22" s="7" t="s">
        <v>233</v>
      </c>
      <c r="O22" s="7" t="s">
        <v>234</v>
      </c>
      <c r="P22" s="7" t="s">
        <v>235</v>
      </c>
      <c r="Q22" s="7" t="s">
        <v>236</v>
      </c>
      <c r="R22" s="7" t="s">
        <v>237</v>
      </c>
    </row>
    <row r="23" spans="1:18" x14ac:dyDescent="0.3">
      <c r="A23" s="5">
        <v>3</v>
      </c>
      <c r="B23" s="9">
        <v>14</v>
      </c>
      <c r="D23" t="s">
        <v>221</v>
      </c>
      <c r="E23">
        <v>14</v>
      </c>
      <c r="F23">
        <v>15</v>
      </c>
      <c r="G23">
        <v>14</v>
      </c>
      <c r="H23">
        <v>20</v>
      </c>
      <c r="I23">
        <v>10</v>
      </c>
      <c r="J23">
        <v>0</v>
      </c>
      <c r="L23" t="s">
        <v>221</v>
      </c>
      <c r="M23" s="6">
        <f>14/34*100</f>
        <v>41.17647058823529</v>
      </c>
      <c r="N23" s="6">
        <f>15/32*100</f>
        <v>46.875</v>
      </c>
      <c r="O23" s="6">
        <f>14/40*100</f>
        <v>35</v>
      </c>
      <c r="P23" s="6">
        <f>20/67*100</f>
        <v>29.850746268656714</v>
      </c>
      <c r="Q23" s="6">
        <f>10/33*100</f>
        <v>30.303030303030305</v>
      </c>
      <c r="R23" s="6">
        <v>0</v>
      </c>
    </row>
    <row r="24" spans="1:18" x14ac:dyDescent="0.3">
      <c r="A24" s="4">
        <v>6</v>
      </c>
      <c r="B24" s="9">
        <v>11</v>
      </c>
      <c r="D24" t="s">
        <v>222</v>
      </c>
      <c r="E24">
        <v>9</v>
      </c>
      <c r="F24">
        <v>6</v>
      </c>
      <c r="G24">
        <v>9</v>
      </c>
      <c r="H24">
        <v>16</v>
      </c>
      <c r="I24">
        <v>8</v>
      </c>
      <c r="J24">
        <v>0</v>
      </c>
      <c r="L24" t="s">
        <v>222</v>
      </c>
      <c r="M24" s="6">
        <f>9/34*100</f>
        <v>26.47058823529412</v>
      </c>
      <c r="N24" s="6">
        <f>6/32*100</f>
        <v>18.75</v>
      </c>
      <c r="O24" s="6">
        <f>9/40*100</f>
        <v>22.5</v>
      </c>
      <c r="P24" s="6">
        <f>16/67*100</f>
        <v>23.880597014925371</v>
      </c>
      <c r="Q24" s="6">
        <f>8/33*100</f>
        <v>24.242424242424242</v>
      </c>
      <c r="R24" s="6">
        <v>0</v>
      </c>
    </row>
    <row r="25" spans="1:18" x14ac:dyDescent="0.3">
      <c r="A25" s="5">
        <v>1</v>
      </c>
      <c r="B25" s="9">
        <v>8</v>
      </c>
      <c r="D25" t="s">
        <v>229</v>
      </c>
      <c r="E25">
        <v>14</v>
      </c>
      <c r="F25">
        <v>14</v>
      </c>
      <c r="G25">
        <v>15</v>
      </c>
      <c r="H25">
        <v>15</v>
      </c>
      <c r="I25">
        <v>6</v>
      </c>
      <c r="J25">
        <v>1</v>
      </c>
      <c r="L25" t="s">
        <v>229</v>
      </c>
      <c r="M25" s="6">
        <f>14/34*100</f>
        <v>41.17647058823529</v>
      </c>
      <c r="N25" s="6">
        <f>14/32*100</f>
        <v>43.75</v>
      </c>
      <c r="O25" s="6">
        <f>15/40*100</f>
        <v>37.5</v>
      </c>
      <c r="P25" s="6">
        <f>15/67*100</f>
        <v>22.388059701492537</v>
      </c>
      <c r="Q25" s="6">
        <f>6/33*100</f>
        <v>18.181818181818183</v>
      </c>
      <c r="R25" s="6">
        <f>1/12*100</f>
        <v>8.3333333333333321</v>
      </c>
    </row>
    <row r="26" spans="1:18" x14ac:dyDescent="0.3">
      <c r="A26" s="5">
        <v>2</v>
      </c>
      <c r="B26" s="9">
        <v>1</v>
      </c>
      <c r="D26" t="s">
        <v>224</v>
      </c>
      <c r="E26">
        <v>9</v>
      </c>
      <c r="F26">
        <v>13</v>
      </c>
      <c r="G26">
        <v>13</v>
      </c>
      <c r="H26">
        <v>13</v>
      </c>
      <c r="I26">
        <v>8</v>
      </c>
      <c r="J26">
        <v>1</v>
      </c>
      <c r="L26" t="s">
        <v>224</v>
      </c>
      <c r="M26" s="6">
        <f>9/34*100</f>
        <v>26.47058823529412</v>
      </c>
      <c r="N26" s="6">
        <f>13/32*100</f>
        <v>40.625</v>
      </c>
      <c r="O26" s="6">
        <f>13/40*100</f>
        <v>32.5</v>
      </c>
      <c r="P26" s="6">
        <f>13/67*100</f>
        <v>19.402985074626866</v>
      </c>
      <c r="Q26" s="6">
        <f>8/33*100</f>
        <v>24.242424242424242</v>
      </c>
      <c r="R26" s="6">
        <f>1/12*100</f>
        <v>8.3333333333333321</v>
      </c>
    </row>
    <row r="27" spans="1:18" x14ac:dyDescent="0.3">
      <c r="A27" s="5">
        <v>3</v>
      </c>
      <c r="B27" s="9">
        <v>2</v>
      </c>
      <c r="D27" t="s">
        <v>278</v>
      </c>
      <c r="E27">
        <v>7</v>
      </c>
      <c r="F27">
        <v>14</v>
      </c>
      <c r="G27">
        <v>14</v>
      </c>
      <c r="H27">
        <v>21</v>
      </c>
      <c r="I27">
        <v>6</v>
      </c>
      <c r="J27">
        <v>2</v>
      </c>
      <c r="L27" t="s">
        <v>278</v>
      </c>
      <c r="M27" s="6">
        <f>7/34*100</f>
        <v>20.588235294117645</v>
      </c>
      <c r="N27" s="6">
        <f>14/32*100</f>
        <v>43.75</v>
      </c>
      <c r="O27" s="6">
        <f>14/40*100</f>
        <v>35</v>
      </c>
      <c r="P27" s="6">
        <f>21/67*100</f>
        <v>31.343283582089555</v>
      </c>
      <c r="Q27" s="6">
        <f>6/33*100</f>
        <v>18.181818181818183</v>
      </c>
      <c r="R27" s="6">
        <f>2/12*100</f>
        <v>16.666666666666664</v>
      </c>
    </row>
    <row r="28" spans="1:18" x14ac:dyDescent="0.3">
      <c r="A28" s="4" t="s">
        <v>230</v>
      </c>
      <c r="B28" s="9"/>
      <c r="D28" t="s">
        <v>225</v>
      </c>
      <c r="E28">
        <v>2</v>
      </c>
      <c r="F28">
        <v>6</v>
      </c>
      <c r="G28">
        <v>4</v>
      </c>
      <c r="H28">
        <v>6</v>
      </c>
      <c r="I28">
        <v>2</v>
      </c>
      <c r="J28">
        <v>0</v>
      </c>
      <c r="L28" t="s">
        <v>225</v>
      </c>
      <c r="M28" s="6">
        <f>2/34*100</f>
        <v>5.8823529411764701</v>
      </c>
      <c r="N28" s="6">
        <f>6/32*100</f>
        <v>18.75</v>
      </c>
      <c r="O28" s="6">
        <f>4/40*100</f>
        <v>10</v>
      </c>
      <c r="P28" s="6">
        <f>6/67*100</f>
        <v>8.9552238805970141</v>
      </c>
      <c r="Q28" s="6">
        <f>2/33*100</f>
        <v>6.0606060606060606</v>
      </c>
      <c r="R28" s="6">
        <v>0</v>
      </c>
    </row>
    <row r="29" spans="1:18" x14ac:dyDescent="0.3">
      <c r="A29" s="5" t="s">
        <v>230</v>
      </c>
      <c r="B29" s="9"/>
    </row>
    <row r="30" spans="1:18" x14ac:dyDescent="0.3">
      <c r="A30" s="4" t="s">
        <v>231</v>
      </c>
      <c r="B30" s="9">
        <v>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7A9EF-6551-41F4-A71E-B6A0F0B3D614}">
  <dimension ref="A1:L7"/>
  <sheetViews>
    <sheetView workbookViewId="0">
      <selection activeCell="H2" sqref="H2:H7"/>
    </sheetView>
  </sheetViews>
  <sheetFormatPr defaultRowHeight="14.4" x14ac:dyDescent="0.3"/>
  <cols>
    <col min="1" max="1" width="27" bestFit="1" customWidth="1"/>
    <col min="8" max="8" width="19.88671875" bestFit="1" customWidth="1"/>
  </cols>
  <sheetData>
    <row r="1" spans="1:12" x14ac:dyDescent="0.3">
      <c r="A1" s="7" t="s">
        <v>243</v>
      </c>
      <c r="B1" s="7" t="s">
        <v>245</v>
      </c>
      <c r="C1" s="7" t="s">
        <v>246</v>
      </c>
      <c r="D1" s="7" t="s">
        <v>247</v>
      </c>
      <c r="E1" s="7" t="s">
        <v>241</v>
      </c>
      <c r="H1" s="7" t="s">
        <v>244</v>
      </c>
      <c r="I1" s="7" t="s">
        <v>245</v>
      </c>
      <c r="J1" s="7" t="s">
        <v>246</v>
      </c>
      <c r="K1" s="7" t="s">
        <v>247</v>
      </c>
      <c r="L1" s="7" t="s">
        <v>241</v>
      </c>
    </row>
    <row r="2" spans="1:12" x14ac:dyDescent="0.3">
      <c r="A2" t="s">
        <v>221</v>
      </c>
      <c r="B2">
        <f>26/59*100</f>
        <v>44.067796610169488</v>
      </c>
      <c r="C2">
        <f>40/149*100</f>
        <v>26.845637583892618</v>
      </c>
      <c r="D2">
        <f>5/6*100</f>
        <v>83.333333333333343</v>
      </c>
      <c r="E2">
        <v>50</v>
      </c>
      <c r="H2" t="s">
        <v>226</v>
      </c>
      <c r="I2">
        <f>10/59*100</f>
        <v>16.949152542372879</v>
      </c>
      <c r="J2">
        <f>37/149*100</f>
        <v>24.832214765100673</v>
      </c>
      <c r="K2">
        <v>0</v>
      </c>
      <c r="L2">
        <v>50</v>
      </c>
    </row>
    <row r="3" spans="1:12" x14ac:dyDescent="0.3">
      <c r="A3" t="s">
        <v>222</v>
      </c>
      <c r="B3">
        <f>14/59*100</f>
        <v>23.728813559322035</v>
      </c>
      <c r="C3">
        <f>32/149*100</f>
        <v>21.476510067114095</v>
      </c>
      <c r="D3">
        <f>1/6*100</f>
        <v>16.666666666666664</v>
      </c>
      <c r="E3">
        <f>1/4*100</f>
        <v>25</v>
      </c>
      <c r="H3" t="s">
        <v>238</v>
      </c>
      <c r="I3">
        <f>13/59*100</f>
        <v>22.033898305084744</v>
      </c>
      <c r="J3">
        <f>34/149*100</f>
        <v>22.818791946308725</v>
      </c>
      <c r="K3">
        <v>0</v>
      </c>
      <c r="L3">
        <v>0</v>
      </c>
    </row>
    <row r="4" spans="1:12" x14ac:dyDescent="0.3">
      <c r="A4" t="s">
        <v>229</v>
      </c>
      <c r="B4">
        <f>21/59*100</f>
        <v>35.593220338983052</v>
      </c>
      <c r="C4">
        <f>36/149*100</f>
        <v>24.161073825503358</v>
      </c>
      <c r="D4">
        <v>100</v>
      </c>
      <c r="E4">
        <v>50</v>
      </c>
      <c r="H4" t="s">
        <v>228</v>
      </c>
      <c r="I4">
        <f>4/59*100</f>
        <v>6.7796610169491522</v>
      </c>
      <c r="J4">
        <f>14/149*100</f>
        <v>9.3959731543624159</v>
      </c>
      <c r="K4">
        <v>0</v>
      </c>
      <c r="L4">
        <v>25</v>
      </c>
    </row>
    <row r="5" spans="1:12" x14ac:dyDescent="0.3">
      <c r="A5" t="s">
        <v>224</v>
      </c>
      <c r="B5">
        <f>16/59*100</f>
        <v>27.118644067796609</v>
      </c>
      <c r="C5">
        <f>37/149*100</f>
        <v>24.832214765100673</v>
      </c>
      <c r="D5">
        <f>4/6*100</f>
        <v>66.666666666666657</v>
      </c>
      <c r="E5">
        <v>0</v>
      </c>
      <c r="H5" t="s">
        <v>223</v>
      </c>
      <c r="I5">
        <f>13/59*100</f>
        <v>22.033898305084744</v>
      </c>
      <c r="J5">
        <f>43/149*100</f>
        <v>28.859060402684566</v>
      </c>
      <c r="K5">
        <v>0</v>
      </c>
      <c r="L5">
        <v>50</v>
      </c>
    </row>
    <row r="6" spans="1:12" x14ac:dyDescent="0.3">
      <c r="A6" t="s">
        <v>278</v>
      </c>
      <c r="B6">
        <f>20/59*100</f>
        <v>33.898305084745758</v>
      </c>
      <c r="C6">
        <f>41/149*100</f>
        <v>27.516778523489933</v>
      </c>
      <c r="D6">
        <f>2/6*100</f>
        <v>33.333333333333329</v>
      </c>
      <c r="E6">
        <v>25</v>
      </c>
      <c r="H6" t="s">
        <v>279</v>
      </c>
      <c r="I6">
        <v>0</v>
      </c>
      <c r="J6">
        <v>0</v>
      </c>
      <c r="K6">
        <v>0</v>
      </c>
      <c r="L6">
        <v>25</v>
      </c>
    </row>
    <row r="7" spans="1:12" x14ac:dyDescent="0.3">
      <c r="A7" t="s">
        <v>225</v>
      </c>
      <c r="B7">
        <f>10/59*100</f>
        <v>16.949152542372879</v>
      </c>
      <c r="C7">
        <f>10/149*100</f>
        <v>6.7114093959731544</v>
      </c>
      <c r="D7">
        <v>0</v>
      </c>
      <c r="E7">
        <v>0</v>
      </c>
      <c r="H7" t="s">
        <v>225</v>
      </c>
      <c r="I7">
        <f>6/59*100</f>
        <v>10.16949152542373</v>
      </c>
      <c r="J7">
        <f>6/149*100</f>
        <v>4.0268456375838921</v>
      </c>
      <c r="K7">
        <v>0</v>
      </c>
      <c r="L7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A3DAA-F254-4F23-8EBA-D794289AB0D3}">
  <dimension ref="A1:O26"/>
  <sheetViews>
    <sheetView topLeftCell="A2" zoomScale="99" zoomScaleNormal="99" workbookViewId="0">
      <selection activeCell="A2" sqref="A1:A2"/>
    </sheetView>
  </sheetViews>
  <sheetFormatPr defaultRowHeight="14.4" x14ac:dyDescent="0.3"/>
  <cols>
    <col min="1" max="1" width="10.5546875" bestFit="1" customWidth="1"/>
    <col min="2" max="2" width="17.6640625" bestFit="1" customWidth="1"/>
    <col min="5" max="5" width="20.6640625" bestFit="1" customWidth="1"/>
  </cols>
  <sheetData>
    <row r="1" spans="1:15" x14ac:dyDescent="0.3">
      <c r="A1" s="7" t="s">
        <v>269</v>
      </c>
    </row>
    <row r="2" spans="1:15" x14ac:dyDescent="0.3">
      <c r="A2" s="7" t="s">
        <v>285</v>
      </c>
    </row>
    <row r="3" spans="1:15" x14ac:dyDescent="0.3">
      <c r="E3" s="7" t="s">
        <v>262</v>
      </c>
      <c r="F3" s="7" t="s">
        <v>245</v>
      </c>
      <c r="G3" s="7" t="s">
        <v>246</v>
      </c>
      <c r="H3" s="7" t="s">
        <v>247</v>
      </c>
      <c r="I3" s="7" t="s">
        <v>241</v>
      </c>
    </row>
    <row r="4" spans="1:15" x14ac:dyDescent="0.3">
      <c r="E4" t="s">
        <v>239</v>
      </c>
      <c r="F4">
        <v>14</v>
      </c>
      <c r="G4">
        <v>48</v>
      </c>
      <c r="H4">
        <v>0</v>
      </c>
      <c r="I4">
        <v>2</v>
      </c>
    </row>
    <row r="5" spans="1:15" x14ac:dyDescent="0.3">
      <c r="A5" s="3" t="s">
        <v>272</v>
      </c>
      <c r="B5" t="s">
        <v>270</v>
      </c>
      <c r="E5" t="s">
        <v>263</v>
      </c>
      <c r="F5">
        <v>8</v>
      </c>
      <c r="G5">
        <v>32</v>
      </c>
      <c r="H5">
        <v>0</v>
      </c>
      <c r="I5">
        <v>0</v>
      </c>
    </row>
    <row r="6" spans="1:15" x14ac:dyDescent="0.3">
      <c r="A6" s="4">
        <v>1</v>
      </c>
      <c r="B6" s="9">
        <v>59</v>
      </c>
      <c r="E6" t="s">
        <v>240</v>
      </c>
      <c r="F6">
        <v>37</v>
      </c>
      <c r="G6">
        <v>69</v>
      </c>
      <c r="H6">
        <v>6</v>
      </c>
      <c r="I6">
        <v>2</v>
      </c>
    </row>
    <row r="7" spans="1:15" x14ac:dyDescent="0.3">
      <c r="A7" s="5">
        <v>1</v>
      </c>
      <c r="B7" s="9">
        <v>14</v>
      </c>
      <c r="E7" t="s">
        <v>264</v>
      </c>
      <c r="F7" s="8">
        <f>SUM(F4:F6)</f>
        <v>59</v>
      </c>
      <c r="G7" s="8">
        <f>SUM(G4:G6)</f>
        <v>149</v>
      </c>
      <c r="H7" s="8">
        <v>6</v>
      </c>
      <c r="I7" s="8">
        <v>4</v>
      </c>
      <c r="J7" s="8"/>
    </row>
    <row r="8" spans="1:15" x14ac:dyDescent="0.3">
      <c r="A8" s="5">
        <v>2</v>
      </c>
      <c r="B8" s="9">
        <v>8</v>
      </c>
    </row>
    <row r="9" spans="1:15" x14ac:dyDescent="0.3">
      <c r="A9" s="5">
        <v>3</v>
      </c>
      <c r="B9" s="9">
        <v>37</v>
      </c>
      <c r="E9" s="7" t="s">
        <v>260</v>
      </c>
      <c r="K9" s="7" t="s">
        <v>261</v>
      </c>
    </row>
    <row r="10" spans="1:15" x14ac:dyDescent="0.3">
      <c r="A10" s="4">
        <v>2</v>
      </c>
      <c r="B10" s="9">
        <v>149</v>
      </c>
      <c r="E10" s="7" t="s">
        <v>265</v>
      </c>
      <c r="F10" s="7" t="s">
        <v>245</v>
      </c>
      <c r="G10" s="7" t="s">
        <v>246</v>
      </c>
      <c r="H10" s="7" t="s">
        <v>247</v>
      </c>
      <c r="I10" s="7" t="s">
        <v>241</v>
      </c>
      <c r="J10" s="7"/>
      <c r="K10" s="7" t="s">
        <v>282</v>
      </c>
      <c r="L10" s="7" t="s">
        <v>245</v>
      </c>
      <c r="M10" s="7" t="s">
        <v>246</v>
      </c>
      <c r="N10" s="7" t="s">
        <v>247</v>
      </c>
      <c r="O10" s="7" t="s">
        <v>241</v>
      </c>
    </row>
    <row r="11" spans="1:15" x14ac:dyDescent="0.3">
      <c r="A11" s="5">
        <v>1</v>
      </c>
      <c r="B11" s="9">
        <v>48</v>
      </c>
      <c r="E11" t="s">
        <v>226</v>
      </c>
      <c r="F11">
        <v>10</v>
      </c>
      <c r="G11">
        <v>37</v>
      </c>
      <c r="H11">
        <v>0</v>
      </c>
      <c r="I11">
        <v>2</v>
      </c>
      <c r="K11" t="s">
        <v>226</v>
      </c>
      <c r="L11">
        <f>10/59*100</f>
        <v>16.949152542372879</v>
      </c>
      <c r="M11">
        <f>37/149*100</f>
        <v>24.832214765100673</v>
      </c>
      <c r="N11">
        <v>0</v>
      </c>
      <c r="O11">
        <v>50</v>
      </c>
    </row>
    <row r="12" spans="1:15" x14ac:dyDescent="0.3">
      <c r="A12" s="5">
        <v>2</v>
      </c>
      <c r="B12" s="9">
        <v>32</v>
      </c>
      <c r="E12" t="s">
        <v>238</v>
      </c>
      <c r="F12">
        <v>13</v>
      </c>
      <c r="G12">
        <v>34</v>
      </c>
      <c r="H12">
        <v>0</v>
      </c>
      <c r="I12">
        <v>0</v>
      </c>
      <c r="K12" t="s">
        <v>238</v>
      </c>
      <c r="L12">
        <f>13/59*100</f>
        <v>22.033898305084744</v>
      </c>
      <c r="M12">
        <f>34/149*100</f>
        <v>22.818791946308725</v>
      </c>
      <c r="N12">
        <v>0</v>
      </c>
      <c r="O12">
        <v>0</v>
      </c>
    </row>
    <row r="13" spans="1:15" x14ac:dyDescent="0.3">
      <c r="A13" s="5">
        <v>3</v>
      </c>
      <c r="B13" s="9">
        <v>69</v>
      </c>
      <c r="E13" t="s">
        <v>228</v>
      </c>
      <c r="F13">
        <v>4</v>
      </c>
      <c r="G13">
        <v>14</v>
      </c>
      <c r="H13">
        <v>0</v>
      </c>
      <c r="I13">
        <v>1</v>
      </c>
      <c r="K13" t="s">
        <v>228</v>
      </c>
      <c r="L13">
        <f>4/59*100</f>
        <v>6.7796610169491522</v>
      </c>
      <c r="M13">
        <f>14/149*100</f>
        <v>9.3959731543624159</v>
      </c>
      <c r="N13">
        <v>0</v>
      </c>
      <c r="O13">
        <v>25</v>
      </c>
    </row>
    <row r="14" spans="1:15" x14ac:dyDescent="0.3">
      <c r="A14" s="4">
        <v>3</v>
      </c>
      <c r="B14" s="9">
        <v>6</v>
      </c>
      <c r="E14" t="s">
        <v>223</v>
      </c>
      <c r="F14">
        <v>13</v>
      </c>
      <c r="G14">
        <v>43</v>
      </c>
      <c r="H14">
        <v>0</v>
      </c>
      <c r="I14">
        <v>2</v>
      </c>
      <c r="K14" t="s">
        <v>223</v>
      </c>
      <c r="L14">
        <f>13/59*100</f>
        <v>22.033898305084744</v>
      </c>
      <c r="M14">
        <f>43/149*100</f>
        <v>28.859060402684566</v>
      </c>
      <c r="N14">
        <v>0</v>
      </c>
      <c r="O14">
        <v>50</v>
      </c>
    </row>
    <row r="15" spans="1:15" x14ac:dyDescent="0.3">
      <c r="A15" s="5">
        <v>3</v>
      </c>
      <c r="B15" s="9">
        <v>6</v>
      </c>
      <c r="E15" t="s">
        <v>279</v>
      </c>
      <c r="F15">
        <v>0</v>
      </c>
      <c r="G15">
        <v>0</v>
      </c>
      <c r="H15">
        <v>0</v>
      </c>
      <c r="I15">
        <v>1</v>
      </c>
      <c r="K15" t="s">
        <v>279</v>
      </c>
      <c r="L15">
        <v>0</v>
      </c>
      <c r="M15">
        <v>0</v>
      </c>
      <c r="N15">
        <v>0</v>
      </c>
      <c r="O15">
        <v>25</v>
      </c>
    </row>
    <row r="16" spans="1:15" x14ac:dyDescent="0.3">
      <c r="A16" s="4">
        <v>4</v>
      </c>
      <c r="B16" s="9">
        <v>3</v>
      </c>
      <c r="E16" t="s">
        <v>225</v>
      </c>
      <c r="F16">
        <v>6</v>
      </c>
      <c r="G16">
        <v>6</v>
      </c>
      <c r="H16">
        <v>0</v>
      </c>
      <c r="I16">
        <v>0</v>
      </c>
      <c r="K16" t="s">
        <v>225</v>
      </c>
      <c r="L16">
        <f>6/59*100</f>
        <v>10.16949152542373</v>
      </c>
      <c r="M16">
        <f>6/149*100</f>
        <v>4.0268456375838921</v>
      </c>
      <c r="N16">
        <v>0</v>
      </c>
      <c r="O16">
        <v>0</v>
      </c>
    </row>
    <row r="17" spans="1:15" x14ac:dyDescent="0.3">
      <c r="A17" s="5">
        <v>1</v>
      </c>
      <c r="B17" s="9">
        <v>1</v>
      </c>
    </row>
    <row r="18" spans="1:15" x14ac:dyDescent="0.3">
      <c r="A18" s="5">
        <v>3</v>
      </c>
      <c r="B18" s="9">
        <v>2</v>
      </c>
    </row>
    <row r="19" spans="1:15" x14ac:dyDescent="0.3">
      <c r="A19" s="4" t="s">
        <v>230</v>
      </c>
      <c r="B19" s="9"/>
      <c r="E19" s="7" t="s">
        <v>260</v>
      </c>
      <c r="K19" s="7" t="s">
        <v>261</v>
      </c>
    </row>
    <row r="20" spans="1:15" x14ac:dyDescent="0.3">
      <c r="A20" s="5" t="s">
        <v>230</v>
      </c>
      <c r="B20" s="9"/>
      <c r="E20" s="7" t="s">
        <v>266</v>
      </c>
      <c r="F20" s="7" t="s">
        <v>245</v>
      </c>
      <c r="G20" s="7" t="s">
        <v>246</v>
      </c>
      <c r="H20" s="7" t="s">
        <v>247</v>
      </c>
      <c r="I20" s="7" t="s">
        <v>241</v>
      </c>
      <c r="J20" s="7"/>
      <c r="K20" s="7" t="s">
        <v>267</v>
      </c>
      <c r="L20" s="7" t="s">
        <v>245</v>
      </c>
      <c r="M20" s="7" t="s">
        <v>246</v>
      </c>
      <c r="N20" s="7" t="s">
        <v>247</v>
      </c>
      <c r="O20" s="7" t="s">
        <v>241</v>
      </c>
    </row>
    <row r="21" spans="1:15" x14ac:dyDescent="0.3">
      <c r="A21" s="4" t="s">
        <v>231</v>
      </c>
      <c r="B21" s="9">
        <v>217</v>
      </c>
      <c r="E21" t="s">
        <v>221</v>
      </c>
      <c r="F21">
        <v>26</v>
      </c>
      <c r="G21">
        <v>40</v>
      </c>
      <c r="H21">
        <v>5</v>
      </c>
      <c r="I21">
        <v>2</v>
      </c>
      <c r="K21" t="s">
        <v>221</v>
      </c>
      <c r="L21">
        <f>26/59*100</f>
        <v>44.067796610169488</v>
      </c>
      <c r="M21">
        <f>40/149*100</f>
        <v>26.845637583892618</v>
      </c>
      <c r="N21">
        <f>5/6*100</f>
        <v>83.333333333333343</v>
      </c>
      <c r="O21">
        <v>50</v>
      </c>
    </row>
    <row r="22" spans="1:15" x14ac:dyDescent="0.3">
      <c r="E22" t="s">
        <v>222</v>
      </c>
      <c r="F22">
        <v>14</v>
      </c>
      <c r="G22">
        <v>32</v>
      </c>
      <c r="H22">
        <v>1</v>
      </c>
      <c r="I22">
        <v>1</v>
      </c>
      <c r="K22" t="s">
        <v>222</v>
      </c>
      <c r="L22">
        <f>14/59*100</f>
        <v>23.728813559322035</v>
      </c>
      <c r="M22">
        <f>32/149*100</f>
        <v>21.476510067114095</v>
      </c>
      <c r="N22">
        <f>1/6*100</f>
        <v>16.666666666666664</v>
      </c>
      <c r="O22">
        <f>1/4*100</f>
        <v>25</v>
      </c>
    </row>
    <row r="23" spans="1:15" x14ac:dyDescent="0.3">
      <c r="E23" t="s">
        <v>229</v>
      </c>
      <c r="F23">
        <v>21</v>
      </c>
      <c r="G23">
        <v>36</v>
      </c>
      <c r="H23">
        <v>6</v>
      </c>
      <c r="I23">
        <v>2</v>
      </c>
      <c r="K23" t="s">
        <v>229</v>
      </c>
      <c r="L23">
        <f>21/59*100</f>
        <v>35.593220338983052</v>
      </c>
      <c r="M23">
        <f>36/149*100</f>
        <v>24.161073825503358</v>
      </c>
      <c r="N23">
        <v>100</v>
      </c>
      <c r="O23">
        <v>50</v>
      </c>
    </row>
    <row r="24" spans="1:15" x14ac:dyDescent="0.3">
      <c r="E24" t="s">
        <v>224</v>
      </c>
      <c r="F24">
        <v>16</v>
      </c>
      <c r="G24">
        <v>37</v>
      </c>
      <c r="H24">
        <v>4</v>
      </c>
      <c r="I24">
        <v>0</v>
      </c>
      <c r="K24" t="s">
        <v>224</v>
      </c>
      <c r="L24">
        <f>16/59*100</f>
        <v>27.118644067796609</v>
      </c>
      <c r="M24">
        <f>37/149*100</f>
        <v>24.832214765100673</v>
      </c>
      <c r="N24">
        <f>4/6*100</f>
        <v>66.666666666666657</v>
      </c>
      <c r="O24">
        <v>0</v>
      </c>
    </row>
    <row r="25" spans="1:15" x14ac:dyDescent="0.3">
      <c r="E25" t="s">
        <v>278</v>
      </c>
      <c r="F25">
        <v>20</v>
      </c>
      <c r="G25">
        <v>41</v>
      </c>
      <c r="H25">
        <v>2</v>
      </c>
      <c r="I25">
        <v>1</v>
      </c>
      <c r="K25" t="s">
        <v>278</v>
      </c>
      <c r="L25">
        <f>20/59*100</f>
        <v>33.898305084745758</v>
      </c>
      <c r="M25">
        <f>41/149*100</f>
        <v>27.516778523489933</v>
      </c>
      <c r="N25">
        <f>2/6*100</f>
        <v>33.333333333333329</v>
      </c>
      <c r="O25">
        <v>25</v>
      </c>
    </row>
    <row r="26" spans="1:15" x14ac:dyDescent="0.3">
      <c r="E26" t="s">
        <v>225</v>
      </c>
      <c r="F26">
        <v>10</v>
      </c>
      <c r="G26">
        <v>10</v>
      </c>
      <c r="H26">
        <v>0</v>
      </c>
      <c r="I26">
        <v>0</v>
      </c>
      <c r="K26" t="s">
        <v>225</v>
      </c>
      <c r="L26">
        <f>10/59*100</f>
        <v>16.949152542372879</v>
      </c>
      <c r="M26">
        <f>10/149*100</f>
        <v>6.7114093959731544</v>
      </c>
      <c r="N26">
        <v>0</v>
      </c>
      <c r="O2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D235A-62F4-4CEA-A585-9FBE0B473AF0}">
  <dimension ref="A1:M7"/>
  <sheetViews>
    <sheetView workbookViewId="0">
      <selection activeCell="G19" sqref="G19"/>
    </sheetView>
  </sheetViews>
  <sheetFormatPr defaultRowHeight="14.4" x14ac:dyDescent="0.3"/>
  <cols>
    <col min="1" max="1" width="27" bestFit="1" customWidth="1"/>
    <col min="8" max="8" width="19.88671875" bestFit="1" customWidth="1"/>
  </cols>
  <sheetData>
    <row r="1" spans="1:13" x14ac:dyDescent="0.3">
      <c r="A1" s="7" t="s">
        <v>283</v>
      </c>
      <c r="B1" s="7" t="s">
        <v>248</v>
      </c>
      <c r="C1" s="7" t="s">
        <v>249</v>
      </c>
      <c r="D1" s="7" t="s">
        <v>250</v>
      </c>
      <c r="E1" s="7" t="s">
        <v>289</v>
      </c>
      <c r="F1" s="7" t="s">
        <v>251</v>
      </c>
      <c r="G1" s="7"/>
      <c r="H1" s="7" t="s">
        <v>284</v>
      </c>
      <c r="I1" s="7" t="s">
        <v>248</v>
      </c>
      <c r="J1" s="7" t="s">
        <v>249</v>
      </c>
      <c r="K1" s="7" t="s">
        <v>250</v>
      </c>
      <c r="L1" s="7" t="s">
        <v>289</v>
      </c>
      <c r="M1" s="7" t="s">
        <v>251</v>
      </c>
    </row>
    <row r="2" spans="1:13" x14ac:dyDescent="0.3">
      <c r="A2" t="s">
        <v>221</v>
      </c>
      <c r="B2" s="6">
        <f>2/26*100</f>
        <v>7.6923076923076925</v>
      </c>
      <c r="C2" s="6">
        <f>18/49*100</f>
        <v>36.734693877551024</v>
      </c>
      <c r="D2" s="6">
        <f>39/95*100</f>
        <v>41.05263157894737</v>
      </c>
      <c r="E2" s="6">
        <f>12/39*100</f>
        <v>30.76923076923077</v>
      </c>
      <c r="F2" s="6">
        <f>2/8*100</f>
        <v>25</v>
      </c>
      <c r="H2" t="s">
        <v>226</v>
      </c>
      <c r="I2" s="6">
        <f>12/26*100</f>
        <v>46.153846153846153</v>
      </c>
      <c r="J2" s="6">
        <f>14/49*100</f>
        <v>28.571428571428569</v>
      </c>
      <c r="K2" s="6">
        <f>16/95*100</f>
        <v>16.842105263157894</v>
      </c>
      <c r="L2" s="6">
        <f>6/39*100</f>
        <v>15.384615384615385</v>
      </c>
      <c r="M2" s="6">
        <v>0</v>
      </c>
    </row>
    <row r="3" spans="1:13" x14ac:dyDescent="0.3">
      <c r="A3" t="s">
        <v>222</v>
      </c>
      <c r="B3" s="6">
        <f>2/26*100</f>
        <v>7.6923076923076925</v>
      </c>
      <c r="C3" s="6">
        <f>11/49*100</f>
        <v>22.448979591836736</v>
      </c>
      <c r="D3" s="6">
        <f>18/95*100</f>
        <v>18.947368421052634</v>
      </c>
      <c r="E3" s="6">
        <f>14/39*100</f>
        <v>35.897435897435898</v>
      </c>
      <c r="F3" s="6">
        <f>3/8*100</f>
        <v>37.5</v>
      </c>
      <c r="H3" t="s">
        <v>238</v>
      </c>
      <c r="I3" s="6">
        <f>12/26*100</f>
        <v>46.153846153846153</v>
      </c>
      <c r="J3" s="6">
        <f>11/49*100</f>
        <v>22.448979591836736</v>
      </c>
      <c r="K3" s="6">
        <f>17/95*100</f>
        <v>17.894736842105264</v>
      </c>
      <c r="L3" s="6">
        <f>6/39*100</f>
        <v>15.384615384615385</v>
      </c>
      <c r="M3" s="6">
        <f>1/8*100</f>
        <v>12.5</v>
      </c>
    </row>
    <row r="4" spans="1:13" x14ac:dyDescent="0.3">
      <c r="A4" t="s">
        <v>229</v>
      </c>
      <c r="B4" s="6">
        <f>3/26*100</f>
        <v>11.538461538461538</v>
      </c>
      <c r="C4" s="6">
        <f>10/49*100</f>
        <v>20.408163265306122</v>
      </c>
      <c r="D4" s="6">
        <f>34/95*100</f>
        <v>35.789473684210527</v>
      </c>
      <c r="E4" s="6">
        <f>15/39*100</f>
        <v>38.461538461538467</v>
      </c>
      <c r="F4" s="6">
        <f>3/8*100</f>
        <v>37.5</v>
      </c>
      <c r="H4" t="s">
        <v>228</v>
      </c>
      <c r="I4" s="6">
        <f>5/26*100</f>
        <v>19.230769230769234</v>
      </c>
      <c r="J4" s="6">
        <f>3/49*100</f>
        <v>6.1224489795918364</v>
      </c>
      <c r="K4" s="6">
        <f>8/95*100</f>
        <v>8.4210526315789469</v>
      </c>
      <c r="L4" s="6">
        <f>3/95*100</f>
        <v>3.1578947368421053</v>
      </c>
      <c r="M4" s="6">
        <v>0</v>
      </c>
    </row>
    <row r="5" spans="1:13" x14ac:dyDescent="0.3">
      <c r="A5" t="s">
        <v>224</v>
      </c>
      <c r="B5" s="6">
        <f>3/26*100</f>
        <v>11.538461538461538</v>
      </c>
      <c r="C5" s="6">
        <f>17/49*100</f>
        <v>34.693877551020407</v>
      </c>
      <c r="D5" s="6">
        <f>22/95*100</f>
        <v>23.157894736842106</v>
      </c>
      <c r="E5" s="6">
        <f>10/39*100</f>
        <v>25.641025641025639</v>
      </c>
      <c r="F5" s="6">
        <f>5/8*100</f>
        <v>62.5</v>
      </c>
      <c r="H5" t="s">
        <v>223</v>
      </c>
      <c r="I5" s="6">
        <f>13/26*100</f>
        <v>50</v>
      </c>
      <c r="J5" s="6">
        <f>13/49*100</f>
        <v>26.530612244897959</v>
      </c>
      <c r="K5" s="6">
        <f>23/95*100</f>
        <v>24.210526315789473</v>
      </c>
      <c r="L5" s="6">
        <f>7/95*100</f>
        <v>7.3684210526315779</v>
      </c>
      <c r="M5" s="6">
        <v>12.5</v>
      </c>
    </row>
    <row r="6" spans="1:13" x14ac:dyDescent="0.3">
      <c r="A6" t="s">
        <v>278</v>
      </c>
      <c r="B6" s="6">
        <f>4/26*100</f>
        <v>15.384615384615385</v>
      </c>
      <c r="C6" s="6">
        <f>16/49*100</f>
        <v>32.653061224489797</v>
      </c>
      <c r="D6" s="6">
        <f>30/95*100</f>
        <v>31.578947368421051</v>
      </c>
      <c r="E6" s="6">
        <f>13/39*100</f>
        <v>33.333333333333329</v>
      </c>
      <c r="F6" s="6">
        <f>1/8*100</f>
        <v>12.5</v>
      </c>
      <c r="H6" t="s">
        <v>279</v>
      </c>
      <c r="I6" s="6">
        <v>0</v>
      </c>
      <c r="J6" s="6">
        <v>0</v>
      </c>
      <c r="K6" s="6">
        <v>0</v>
      </c>
      <c r="L6" s="6">
        <v>0</v>
      </c>
      <c r="M6" s="6">
        <v>0</v>
      </c>
    </row>
    <row r="7" spans="1:13" x14ac:dyDescent="0.3">
      <c r="A7" t="s">
        <v>225</v>
      </c>
      <c r="B7" s="6">
        <v>0</v>
      </c>
      <c r="C7" s="6">
        <f>2/49*100</f>
        <v>4.0816326530612246</v>
      </c>
      <c r="D7" s="6">
        <f>11/95*100</f>
        <v>11.578947368421053</v>
      </c>
      <c r="E7" s="6">
        <f>6/39*100</f>
        <v>15.384615384615385</v>
      </c>
      <c r="F7" s="6">
        <v>12.5</v>
      </c>
      <c r="H7" t="s">
        <v>225</v>
      </c>
      <c r="I7" s="6">
        <v>0</v>
      </c>
      <c r="J7" s="6">
        <f>1/49*100</f>
        <v>2.0408163265306123</v>
      </c>
      <c r="K7" s="6">
        <f>3/95*100</f>
        <v>3.1578947368421053</v>
      </c>
      <c r="L7" s="6">
        <f>1/95*100</f>
        <v>1.0526315789473684</v>
      </c>
      <c r="M7" s="6">
        <v>12.5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79E3B-99E8-464E-9D3F-5AE28DF71EA4}">
  <dimension ref="A1:P26"/>
  <sheetViews>
    <sheetView zoomScale="86" zoomScaleNormal="86" workbookViewId="0">
      <selection activeCell="L11" sqref="L11"/>
    </sheetView>
  </sheetViews>
  <sheetFormatPr defaultRowHeight="14.4" x14ac:dyDescent="0.3"/>
  <cols>
    <col min="1" max="1" width="17.88671875" bestFit="1" customWidth="1"/>
    <col min="2" max="2" width="17.21875" bestFit="1" customWidth="1"/>
    <col min="4" max="4" width="27" bestFit="1" customWidth="1"/>
    <col min="5" max="5" width="16.109375" bestFit="1" customWidth="1"/>
    <col min="11" max="11" width="27" bestFit="1" customWidth="1"/>
    <col min="12" max="12" width="16.109375" bestFit="1" customWidth="1"/>
    <col min="14" max="14" width="13.44140625" bestFit="1" customWidth="1"/>
    <col min="15" max="15" width="12.21875" bestFit="1" customWidth="1"/>
  </cols>
  <sheetData>
    <row r="1" spans="1:16" x14ac:dyDescent="0.3">
      <c r="A1" s="7" t="s">
        <v>286</v>
      </c>
    </row>
    <row r="2" spans="1:16" x14ac:dyDescent="0.3">
      <c r="D2" s="7" t="s">
        <v>268</v>
      </c>
      <c r="E2" s="7" t="s">
        <v>248</v>
      </c>
      <c r="F2" s="7" t="s">
        <v>249</v>
      </c>
      <c r="G2" s="7" t="s">
        <v>250</v>
      </c>
      <c r="H2" s="7" t="s">
        <v>289</v>
      </c>
      <c r="I2" s="7" t="s">
        <v>251</v>
      </c>
    </row>
    <row r="3" spans="1:16" x14ac:dyDescent="0.3">
      <c r="A3" s="3" t="s">
        <v>271</v>
      </c>
      <c r="B3" t="s">
        <v>270</v>
      </c>
      <c r="D3" t="s">
        <v>239</v>
      </c>
      <c r="E3">
        <v>16</v>
      </c>
      <c r="F3">
        <v>15</v>
      </c>
      <c r="G3">
        <v>23</v>
      </c>
      <c r="H3">
        <v>8</v>
      </c>
      <c r="I3">
        <v>1</v>
      </c>
    </row>
    <row r="4" spans="1:16" x14ac:dyDescent="0.3">
      <c r="A4" s="4">
        <v>3</v>
      </c>
      <c r="B4" s="9">
        <v>26</v>
      </c>
      <c r="D4" t="s">
        <v>263</v>
      </c>
      <c r="E4">
        <v>4</v>
      </c>
      <c r="F4">
        <v>8</v>
      </c>
      <c r="G4">
        <v>19</v>
      </c>
      <c r="H4">
        <v>7</v>
      </c>
      <c r="I4">
        <v>2</v>
      </c>
    </row>
    <row r="5" spans="1:16" x14ac:dyDescent="0.3">
      <c r="A5" s="5">
        <v>1</v>
      </c>
      <c r="B5" s="9">
        <v>16</v>
      </c>
      <c r="D5" t="s">
        <v>240</v>
      </c>
      <c r="E5">
        <v>6</v>
      </c>
      <c r="F5">
        <v>26</v>
      </c>
      <c r="G5">
        <v>53</v>
      </c>
      <c r="H5">
        <v>24</v>
      </c>
      <c r="I5">
        <v>5</v>
      </c>
    </row>
    <row r="6" spans="1:16" x14ac:dyDescent="0.3">
      <c r="A6" s="5">
        <v>2</v>
      </c>
      <c r="B6" s="9">
        <v>4</v>
      </c>
      <c r="D6" t="s">
        <v>242</v>
      </c>
      <c r="E6" s="8">
        <v>26</v>
      </c>
      <c r="F6" s="8">
        <f>SUM(F3:F5)</f>
        <v>49</v>
      </c>
      <c r="G6" s="8">
        <f>SUM(G3:G5)</f>
        <v>95</v>
      </c>
      <c r="H6" s="8">
        <f>SUM(H3:H5)</f>
        <v>39</v>
      </c>
      <c r="I6" s="8">
        <v>8</v>
      </c>
    </row>
    <row r="7" spans="1:16" x14ac:dyDescent="0.3">
      <c r="A7" s="5">
        <v>3</v>
      </c>
      <c r="B7" s="9">
        <v>6</v>
      </c>
    </row>
    <row r="8" spans="1:16" x14ac:dyDescent="0.3">
      <c r="A8" s="4">
        <v>4</v>
      </c>
      <c r="B8" s="9">
        <v>49</v>
      </c>
    </row>
    <row r="9" spans="1:16" x14ac:dyDescent="0.3">
      <c r="A9" s="5">
        <v>1</v>
      </c>
      <c r="B9" s="9">
        <v>15</v>
      </c>
      <c r="D9" s="7" t="s">
        <v>260</v>
      </c>
      <c r="K9" s="7" t="s">
        <v>261</v>
      </c>
    </row>
    <row r="10" spans="1:16" x14ac:dyDescent="0.3">
      <c r="A10" s="5">
        <v>2</v>
      </c>
      <c r="B10" s="9">
        <v>8</v>
      </c>
      <c r="D10" s="7" t="s">
        <v>282</v>
      </c>
      <c r="E10" s="7" t="s">
        <v>248</v>
      </c>
      <c r="F10" s="7" t="s">
        <v>249</v>
      </c>
      <c r="G10" s="7" t="s">
        <v>250</v>
      </c>
      <c r="H10" s="7" t="s">
        <v>289</v>
      </c>
      <c r="I10" s="7" t="s">
        <v>251</v>
      </c>
      <c r="J10" s="7"/>
      <c r="K10" s="7" t="s">
        <v>282</v>
      </c>
      <c r="L10" s="7" t="s">
        <v>248</v>
      </c>
      <c r="M10" s="7" t="s">
        <v>249</v>
      </c>
      <c r="N10" s="7" t="s">
        <v>250</v>
      </c>
      <c r="O10" s="7" t="s">
        <v>289</v>
      </c>
      <c r="P10" s="7" t="s">
        <v>251</v>
      </c>
    </row>
    <row r="11" spans="1:16" x14ac:dyDescent="0.3">
      <c r="A11" s="5">
        <v>3</v>
      </c>
      <c r="B11" s="9">
        <v>26</v>
      </c>
      <c r="D11" t="s">
        <v>226</v>
      </c>
      <c r="E11">
        <v>12</v>
      </c>
      <c r="F11">
        <v>14</v>
      </c>
      <c r="G11">
        <v>16</v>
      </c>
      <c r="H11">
        <v>6</v>
      </c>
      <c r="I11">
        <v>0</v>
      </c>
      <c r="K11" t="s">
        <v>226</v>
      </c>
      <c r="L11">
        <f>12/26*100</f>
        <v>46.153846153846153</v>
      </c>
      <c r="M11">
        <f>14/49*100</f>
        <v>28.571428571428569</v>
      </c>
      <c r="N11">
        <f>16/95*100</f>
        <v>16.842105263157894</v>
      </c>
      <c r="O11">
        <f>6/39*100</f>
        <v>15.384615384615385</v>
      </c>
      <c r="P11">
        <v>0</v>
      </c>
    </row>
    <row r="12" spans="1:16" x14ac:dyDescent="0.3">
      <c r="A12" s="4">
        <v>5</v>
      </c>
      <c r="B12" s="9">
        <v>95</v>
      </c>
      <c r="D12" t="s">
        <v>238</v>
      </c>
      <c r="E12">
        <v>12</v>
      </c>
      <c r="F12">
        <v>11</v>
      </c>
      <c r="G12">
        <v>17</v>
      </c>
      <c r="H12">
        <v>6</v>
      </c>
      <c r="I12">
        <v>1</v>
      </c>
      <c r="K12" t="s">
        <v>238</v>
      </c>
      <c r="L12">
        <f>12/26*100</f>
        <v>46.153846153846153</v>
      </c>
      <c r="M12">
        <f>11/49*100</f>
        <v>22.448979591836736</v>
      </c>
      <c r="N12">
        <f>17/95*100</f>
        <v>17.894736842105264</v>
      </c>
      <c r="O12">
        <f>6/39*100</f>
        <v>15.384615384615385</v>
      </c>
      <c r="P12">
        <f>1/8*100</f>
        <v>12.5</v>
      </c>
    </row>
    <row r="13" spans="1:16" x14ac:dyDescent="0.3">
      <c r="A13" s="5">
        <v>1</v>
      </c>
      <c r="B13" s="9">
        <v>23</v>
      </c>
      <c r="D13" t="s">
        <v>228</v>
      </c>
      <c r="E13">
        <v>5</v>
      </c>
      <c r="F13">
        <v>3</v>
      </c>
      <c r="G13">
        <v>8</v>
      </c>
      <c r="H13">
        <v>3</v>
      </c>
      <c r="I13">
        <v>0</v>
      </c>
      <c r="K13" t="s">
        <v>228</v>
      </c>
      <c r="L13">
        <f>5/26*100</f>
        <v>19.230769230769234</v>
      </c>
      <c r="M13">
        <f>3/49*100</f>
        <v>6.1224489795918364</v>
      </c>
      <c r="N13">
        <f>8/95*100</f>
        <v>8.4210526315789469</v>
      </c>
      <c r="O13">
        <f>3/95*100</f>
        <v>3.1578947368421053</v>
      </c>
      <c r="P13">
        <v>0</v>
      </c>
    </row>
    <row r="14" spans="1:16" x14ac:dyDescent="0.3">
      <c r="A14" s="5">
        <v>2</v>
      </c>
      <c r="B14" s="9">
        <v>19</v>
      </c>
      <c r="D14" t="s">
        <v>223</v>
      </c>
      <c r="E14">
        <v>13</v>
      </c>
      <c r="F14">
        <v>13</v>
      </c>
      <c r="G14">
        <v>23</v>
      </c>
      <c r="H14">
        <v>7</v>
      </c>
      <c r="I14">
        <v>1</v>
      </c>
      <c r="K14" t="s">
        <v>223</v>
      </c>
      <c r="L14">
        <f>13/26*100</f>
        <v>50</v>
      </c>
      <c r="M14">
        <f>13/49*100</f>
        <v>26.530612244897959</v>
      </c>
      <c r="N14">
        <f>23/95*100</f>
        <v>24.210526315789473</v>
      </c>
      <c r="O14">
        <f>7/95*100</f>
        <v>7.3684210526315779</v>
      </c>
      <c r="P14">
        <v>12.5</v>
      </c>
    </row>
    <row r="15" spans="1:16" x14ac:dyDescent="0.3">
      <c r="A15" s="5">
        <v>3</v>
      </c>
      <c r="B15" s="9">
        <v>53</v>
      </c>
      <c r="D15" t="s">
        <v>279</v>
      </c>
      <c r="E15">
        <v>0</v>
      </c>
      <c r="F15">
        <v>0</v>
      </c>
      <c r="G15">
        <v>0</v>
      </c>
      <c r="H15">
        <v>0</v>
      </c>
      <c r="I15">
        <v>0</v>
      </c>
      <c r="K15" t="s">
        <v>279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3">
      <c r="A16" s="4">
        <v>6</v>
      </c>
      <c r="B16" s="9">
        <v>39</v>
      </c>
      <c r="D16" t="s">
        <v>225</v>
      </c>
      <c r="E16">
        <v>0</v>
      </c>
      <c r="F16">
        <v>1</v>
      </c>
      <c r="G16">
        <v>3</v>
      </c>
      <c r="H16">
        <v>1</v>
      </c>
      <c r="I16">
        <v>1</v>
      </c>
      <c r="K16" t="s">
        <v>225</v>
      </c>
      <c r="L16">
        <v>0</v>
      </c>
      <c r="M16">
        <f>1/49*100</f>
        <v>2.0408163265306123</v>
      </c>
      <c r="N16">
        <f>3/95*100</f>
        <v>3.1578947368421053</v>
      </c>
      <c r="O16">
        <f>1/95*100</f>
        <v>1.0526315789473684</v>
      </c>
      <c r="P16">
        <v>12.5</v>
      </c>
    </row>
    <row r="17" spans="1:16" x14ac:dyDescent="0.3">
      <c r="A17" s="5">
        <v>1</v>
      </c>
      <c r="B17" s="9">
        <v>8</v>
      </c>
    </row>
    <row r="18" spans="1:16" x14ac:dyDescent="0.3">
      <c r="A18" s="5">
        <v>2</v>
      </c>
      <c r="B18" s="9">
        <v>7</v>
      </c>
    </row>
    <row r="19" spans="1:16" x14ac:dyDescent="0.3">
      <c r="A19" s="5">
        <v>3</v>
      </c>
      <c r="B19" s="9">
        <v>24</v>
      </c>
      <c r="D19" s="7" t="s">
        <v>260</v>
      </c>
      <c r="K19" s="7" t="s">
        <v>261</v>
      </c>
    </row>
    <row r="20" spans="1:16" x14ac:dyDescent="0.3">
      <c r="A20" s="4">
        <v>7</v>
      </c>
      <c r="B20" s="9">
        <v>8</v>
      </c>
      <c r="D20" s="7" t="s">
        <v>281</v>
      </c>
      <c r="E20" s="7" t="s">
        <v>248</v>
      </c>
      <c r="F20" s="7" t="s">
        <v>249</v>
      </c>
      <c r="G20" s="7" t="s">
        <v>250</v>
      </c>
      <c r="H20" s="7" t="s">
        <v>289</v>
      </c>
      <c r="I20" s="7" t="s">
        <v>251</v>
      </c>
      <c r="J20" s="7"/>
      <c r="K20" s="7" t="s">
        <v>281</v>
      </c>
      <c r="L20" s="7" t="s">
        <v>248</v>
      </c>
      <c r="M20" s="7" t="s">
        <v>249</v>
      </c>
      <c r="N20" s="7" t="s">
        <v>250</v>
      </c>
      <c r="O20" s="7" t="s">
        <v>289</v>
      </c>
      <c r="P20" s="7" t="s">
        <v>251</v>
      </c>
    </row>
    <row r="21" spans="1:16" x14ac:dyDescent="0.3">
      <c r="A21" s="5">
        <v>1</v>
      </c>
      <c r="B21" s="9">
        <v>1</v>
      </c>
      <c r="D21" t="s">
        <v>221</v>
      </c>
      <c r="E21">
        <v>2</v>
      </c>
      <c r="F21">
        <v>18</v>
      </c>
      <c r="G21">
        <v>39</v>
      </c>
      <c r="H21">
        <v>12</v>
      </c>
      <c r="I21">
        <v>2</v>
      </c>
      <c r="K21" t="s">
        <v>221</v>
      </c>
      <c r="L21" s="6">
        <f>2/26*100</f>
        <v>7.6923076923076925</v>
      </c>
      <c r="M21" s="6">
        <f>18/49*100</f>
        <v>36.734693877551024</v>
      </c>
      <c r="N21" s="6">
        <f>39/95*100</f>
        <v>41.05263157894737</v>
      </c>
      <c r="O21" s="6">
        <f>12/39*100</f>
        <v>30.76923076923077</v>
      </c>
      <c r="P21" s="6">
        <f>2/8*100</f>
        <v>25</v>
      </c>
    </row>
    <row r="22" spans="1:16" x14ac:dyDescent="0.3">
      <c r="A22" s="5">
        <v>2</v>
      </c>
      <c r="B22" s="9">
        <v>2</v>
      </c>
      <c r="D22" t="s">
        <v>222</v>
      </c>
      <c r="E22">
        <v>2</v>
      </c>
      <c r="F22">
        <v>11</v>
      </c>
      <c r="G22">
        <v>18</v>
      </c>
      <c r="H22">
        <v>14</v>
      </c>
      <c r="I22">
        <v>3</v>
      </c>
      <c r="K22" t="s">
        <v>222</v>
      </c>
      <c r="L22" s="6">
        <f>2/26*100</f>
        <v>7.6923076923076925</v>
      </c>
      <c r="M22" s="6">
        <f>11/49*100</f>
        <v>22.448979591836736</v>
      </c>
      <c r="N22" s="6">
        <f>18/95*100</f>
        <v>18.947368421052634</v>
      </c>
      <c r="O22" s="6">
        <f>14/39*100</f>
        <v>35.897435897435898</v>
      </c>
      <c r="P22" s="6">
        <f>3/8*100</f>
        <v>37.5</v>
      </c>
    </row>
    <row r="23" spans="1:16" x14ac:dyDescent="0.3">
      <c r="A23" s="5">
        <v>3</v>
      </c>
      <c r="B23" s="9">
        <v>5</v>
      </c>
      <c r="D23" t="s">
        <v>229</v>
      </c>
      <c r="E23">
        <v>3</v>
      </c>
      <c r="F23">
        <v>10</v>
      </c>
      <c r="G23">
        <v>34</v>
      </c>
      <c r="H23">
        <v>15</v>
      </c>
      <c r="I23">
        <v>3</v>
      </c>
      <c r="K23" t="s">
        <v>229</v>
      </c>
      <c r="L23" s="6">
        <f>3/26*100</f>
        <v>11.538461538461538</v>
      </c>
      <c r="M23" s="6">
        <f>10/49*100</f>
        <v>20.408163265306122</v>
      </c>
      <c r="N23" s="6">
        <f>34/95*100</f>
        <v>35.789473684210527</v>
      </c>
      <c r="O23" s="6">
        <f>15/39*100</f>
        <v>38.461538461538467</v>
      </c>
      <c r="P23" s="6">
        <f>3/8*100</f>
        <v>37.5</v>
      </c>
    </row>
    <row r="24" spans="1:16" x14ac:dyDescent="0.3">
      <c r="A24" s="4" t="s">
        <v>230</v>
      </c>
      <c r="B24" s="9"/>
      <c r="D24" t="s">
        <v>224</v>
      </c>
      <c r="E24">
        <v>3</v>
      </c>
      <c r="F24">
        <v>17</v>
      </c>
      <c r="G24">
        <v>22</v>
      </c>
      <c r="H24">
        <v>10</v>
      </c>
      <c r="I24">
        <v>5</v>
      </c>
      <c r="K24" t="s">
        <v>224</v>
      </c>
      <c r="L24" s="6">
        <f>3/26*100</f>
        <v>11.538461538461538</v>
      </c>
      <c r="M24" s="6">
        <f>17/49*100</f>
        <v>34.693877551020407</v>
      </c>
      <c r="N24" s="6">
        <f>22/95*100</f>
        <v>23.157894736842106</v>
      </c>
      <c r="O24" s="6">
        <f>10/39*100</f>
        <v>25.641025641025639</v>
      </c>
      <c r="P24" s="6">
        <f>5/8*100</f>
        <v>62.5</v>
      </c>
    </row>
    <row r="25" spans="1:16" x14ac:dyDescent="0.3">
      <c r="A25" s="5" t="s">
        <v>230</v>
      </c>
      <c r="B25" s="9"/>
      <c r="D25" t="s">
        <v>278</v>
      </c>
      <c r="E25">
        <v>4</v>
      </c>
      <c r="F25">
        <v>16</v>
      </c>
      <c r="G25">
        <v>30</v>
      </c>
      <c r="H25">
        <v>13</v>
      </c>
      <c r="I25">
        <v>1</v>
      </c>
      <c r="K25" t="s">
        <v>278</v>
      </c>
      <c r="L25" s="6">
        <f>4/26*100</f>
        <v>15.384615384615385</v>
      </c>
      <c r="M25" s="6">
        <f>16/49*100</f>
        <v>32.653061224489797</v>
      </c>
      <c r="N25" s="6">
        <f>30/95*100</f>
        <v>31.578947368421051</v>
      </c>
      <c r="O25" s="6">
        <f>13/39*100</f>
        <v>33.333333333333329</v>
      </c>
      <c r="P25" s="6">
        <f>1/8*100</f>
        <v>12.5</v>
      </c>
    </row>
    <row r="26" spans="1:16" x14ac:dyDescent="0.3">
      <c r="A26" s="4" t="s">
        <v>231</v>
      </c>
      <c r="B26" s="9">
        <v>217</v>
      </c>
      <c r="D26" t="s">
        <v>225</v>
      </c>
      <c r="E26">
        <v>0</v>
      </c>
      <c r="F26">
        <v>2</v>
      </c>
      <c r="G26">
        <v>11</v>
      </c>
      <c r="H26">
        <v>6</v>
      </c>
      <c r="I26">
        <v>1</v>
      </c>
      <c r="K26" t="s">
        <v>225</v>
      </c>
      <c r="L26" s="6">
        <v>0</v>
      </c>
      <c r="M26" s="6">
        <f>2/49*100</f>
        <v>4.0816326530612246</v>
      </c>
      <c r="N26" s="6">
        <f>11/95*100</f>
        <v>11.578947368421053</v>
      </c>
      <c r="O26" s="6">
        <f>6/39*100</f>
        <v>15.384615384615385</v>
      </c>
      <c r="P26" s="6">
        <v>12.5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B0DD5-4911-4921-9C61-949CA353322D}">
  <dimension ref="A1:L7"/>
  <sheetViews>
    <sheetView workbookViewId="0">
      <selection activeCell="G17" sqref="G17"/>
    </sheetView>
  </sheetViews>
  <sheetFormatPr defaultRowHeight="14.4" x14ac:dyDescent="0.3"/>
  <cols>
    <col min="1" max="1" width="27" bestFit="1" customWidth="1"/>
    <col min="8" max="8" width="19.88671875" bestFit="1" customWidth="1"/>
  </cols>
  <sheetData>
    <row r="1" spans="1:12" x14ac:dyDescent="0.3">
      <c r="A1" s="7" t="s">
        <v>243</v>
      </c>
      <c r="B1" s="7" t="s">
        <v>252</v>
      </c>
      <c r="C1" s="7" t="s">
        <v>256</v>
      </c>
      <c r="D1" s="7" t="s">
        <v>254</v>
      </c>
      <c r="E1" s="7" t="s">
        <v>257</v>
      </c>
      <c r="F1" s="7"/>
      <c r="G1" s="7"/>
      <c r="H1" s="7" t="s">
        <v>244</v>
      </c>
      <c r="I1" s="7" t="s">
        <v>252</v>
      </c>
      <c r="J1" s="7" t="s">
        <v>256</v>
      </c>
      <c r="K1" s="7" t="s">
        <v>254</v>
      </c>
      <c r="L1" s="7" t="s">
        <v>257</v>
      </c>
    </row>
    <row r="2" spans="1:12" x14ac:dyDescent="0.3">
      <c r="A2" t="s">
        <v>221</v>
      </c>
      <c r="B2" s="6">
        <f>15/62*100</f>
        <v>24.193548387096776</v>
      </c>
      <c r="C2" s="6">
        <f>42/84*100</f>
        <v>50</v>
      </c>
      <c r="D2" s="6">
        <f>13/58*100</f>
        <v>22.413793103448278</v>
      </c>
      <c r="E2" s="6">
        <f>3/14*100</f>
        <v>21.428571428571427</v>
      </c>
      <c r="H2" t="s">
        <v>226</v>
      </c>
      <c r="I2" s="6">
        <f>20/62*100</f>
        <v>32.258064516129032</v>
      </c>
      <c r="J2" s="6">
        <f>9/84*100</f>
        <v>10.714285714285714</v>
      </c>
      <c r="K2" s="6">
        <f>15/58*100</f>
        <v>25.862068965517242</v>
      </c>
      <c r="L2" s="6">
        <f>5/14*100</f>
        <v>35.714285714285715</v>
      </c>
    </row>
    <row r="3" spans="1:12" x14ac:dyDescent="0.3">
      <c r="A3" t="s">
        <v>222</v>
      </c>
      <c r="B3" s="6">
        <f>7/62*100</f>
        <v>11.29032258064516</v>
      </c>
      <c r="C3" s="6">
        <f>28/84*100</f>
        <v>33.333333333333329</v>
      </c>
      <c r="D3" s="6">
        <f>11/58*100</f>
        <v>18.96551724137931</v>
      </c>
      <c r="E3" s="6">
        <f>2/14*100</f>
        <v>14.285714285714285</v>
      </c>
      <c r="H3" t="s">
        <v>238</v>
      </c>
      <c r="I3" s="6">
        <f>16/61*100</f>
        <v>26.229508196721312</v>
      </c>
      <c r="J3" s="6">
        <f>9/84*100</f>
        <v>10.714285714285714</v>
      </c>
      <c r="K3" s="6">
        <f>17/58*100</f>
        <v>29.310344827586203</v>
      </c>
      <c r="L3" s="6">
        <f>5/14*100</f>
        <v>35.714285714285715</v>
      </c>
    </row>
    <row r="4" spans="1:12" x14ac:dyDescent="0.3">
      <c r="A4" t="s">
        <v>229</v>
      </c>
      <c r="B4" s="6">
        <f>10/62*100</f>
        <v>16.129032258064516</v>
      </c>
      <c r="C4" s="6">
        <f>43/84*100</f>
        <v>51.19047619047619</v>
      </c>
      <c r="D4" s="6">
        <f>10/58*100</f>
        <v>17.241379310344829</v>
      </c>
      <c r="E4" s="6">
        <f>2/14*100</f>
        <v>14.285714285714285</v>
      </c>
      <c r="H4" t="s">
        <v>228</v>
      </c>
      <c r="I4" s="6">
        <f>6/62*100</f>
        <v>9.67741935483871</v>
      </c>
      <c r="J4" s="6">
        <f>3/84*100</f>
        <v>3.5714285714285712</v>
      </c>
      <c r="K4" s="6">
        <f>9/58*100</f>
        <v>15.517241379310345</v>
      </c>
      <c r="L4" s="6">
        <f>1/14*100</f>
        <v>7.1428571428571423</v>
      </c>
    </row>
    <row r="5" spans="1:12" x14ac:dyDescent="0.3">
      <c r="A5" t="s">
        <v>224</v>
      </c>
      <c r="B5" s="6">
        <f>13/62*100</f>
        <v>20.967741935483872</v>
      </c>
      <c r="C5" s="6">
        <f>31/84*100</f>
        <v>36.904761904761905</v>
      </c>
      <c r="D5" s="6">
        <f>12/58*100</f>
        <v>20.689655172413794</v>
      </c>
      <c r="E5" s="6">
        <f>1/14*100</f>
        <v>7.1428571428571423</v>
      </c>
      <c r="H5" t="s">
        <v>223</v>
      </c>
      <c r="I5" s="6">
        <f>22/62*100</f>
        <v>35.483870967741936</v>
      </c>
      <c r="J5" s="6">
        <f>10/84*100</f>
        <v>11.904761904761903</v>
      </c>
      <c r="K5" s="6">
        <f>23/58*100</f>
        <v>39.655172413793103</v>
      </c>
      <c r="L5" s="6">
        <f>5/14*100</f>
        <v>35.714285714285715</v>
      </c>
    </row>
    <row r="6" spans="1:12" x14ac:dyDescent="0.3">
      <c r="A6" t="s">
        <v>278</v>
      </c>
      <c r="B6" s="6">
        <f>18/62*100</f>
        <v>29.032258064516132</v>
      </c>
      <c r="C6" s="6">
        <f>29/84*100</f>
        <v>34.523809523809526</v>
      </c>
      <c r="D6" s="6">
        <f>14/58*100</f>
        <v>24.137931034482758</v>
      </c>
      <c r="E6" s="6">
        <f>3/14*100</f>
        <v>21.428571428571427</v>
      </c>
      <c r="H6" t="s">
        <v>279</v>
      </c>
      <c r="I6" s="6">
        <v>0</v>
      </c>
      <c r="J6" s="6">
        <v>0</v>
      </c>
      <c r="K6" s="6">
        <v>0</v>
      </c>
      <c r="L6" s="6">
        <f>1/14*100</f>
        <v>7.1428571428571423</v>
      </c>
    </row>
    <row r="7" spans="1:12" x14ac:dyDescent="0.3">
      <c r="A7" t="s">
        <v>225</v>
      </c>
      <c r="B7" s="6">
        <f>1/62*100</f>
        <v>1.6129032258064515</v>
      </c>
      <c r="C7" s="6">
        <f>10/84*100</f>
        <v>11.904761904761903</v>
      </c>
      <c r="D7" s="6">
        <f>7/58*100</f>
        <v>12.068965517241379</v>
      </c>
      <c r="E7" s="6">
        <f>2/14*100</f>
        <v>14.285714285714285</v>
      </c>
      <c r="H7" t="s">
        <v>225</v>
      </c>
      <c r="I7" s="6">
        <f>1/62*100</f>
        <v>1.6129032258064515</v>
      </c>
      <c r="J7" s="6">
        <f>4/84*100</f>
        <v>4.7619047619047619</v>
      </c>
      <c r="K7" s="6">
        <v>0</v>
      </c>
      <c r="L7" s="6">
        <v>7.1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DFB66-34E5-4400-BB31-1ECCBF7D985D}">
  <dimension ref="A1:N27"/>
  <sheetViews>
    <sheetView workbookViewId="0">
      <selection activeCell="I6" sqref="I6"/>
    </sheetView>
  </sheetViews>
  <sheetFormatPr defaultRowHeight="14.4" x14ac:dyDescent="0.3"/>
  <cols>
    <col min="1" max="1" width="17" bestFit="1" customWidth="1"/>
    <col min="2" max="2" width="23.77734375" bestFit="1" customWidth="1"/>
    <col min="4" max="4" width="21.88671875" bestFit="1" customWidth="1"/>
    <col min="5" max="5" width="11.6640625" bestFit="1" customWidth="1"/>
    <col min="9" max="9" width="10.44140625" customWidth="1"/>
    <col min="10" max="10" width="21.88671875" bestFit="1" customWidth="1"/>
    <col min="11" max="11" width="12" customWidth="1"/>
  </cols>
  <sheetData>
    <row r="1" spans="1:14" x14ac:dyDescent="0.3">
      <c r="A1" s="7" t="s">
        <v>287</v>
      </c>
    </row>
    <row r="3" spans="1:14" x14ac:dyDescent="0.3">
      <c r="D3" s="7" t="s">
        <v>268</v>
      </c>
      <c r="E3" s="7" t="s">
        <v>252</v>
      </c>
      <c r="F3" s="7" t="s">
        <v>253</v>
      </c>
      <c r="G3" s="7" t="s">
        <v>254</v>
      </c>
      <c r="H3" s="7" t="s">
        <v>255</v>
      </c>
      <c r="I3" s="7"/>
    </row>
    <row r="4" spans="1:14" x14ac:dyDescent="0.3">
      <c r="A4" s="3" t="s">
        <v>275</v>
      </c>
      <c r="B4" t="s">
        <v>270</v>
      </c>
      <c r="D4" t="s">
        <v>239</v>
      </c>
      <c r="E4">
        <v>22</v>
      </c>
      <c r="F4">
        <v>12</v>
      </c>
      <c r="G4">
        <v>23</v>
      </c>
      <c r="H4">
        <v>6</v>
      </c>
    </row>
    <row r="5" spans="1:14" x14ac:dyDescent="0.3">
      <c r="A5" s="4">
        <v>1</v>
      </c>
      <c r="B5" s="9">
        <v>62</v>
      </c>
      <c r="D5" t="s">
        <v>263</v>
      </c>
      <c r="E5">
        <v>17</v>
      </c>
      <c r="F5">
        <v>10</v>
      </c>
      <c r="G5">
        <v>11</v>
      </c>
      <c r="H5">
        <v>2</v>
      </c>
    </row>
    <row r="6" spans="1:14" x14ac:dyDescent="0.3">
      <c r="A6" s="5">
        <v>1</v>
      </c>
      <c r="B6" s="9">
        <v>22</v>
      </c>
      <c r="D6" t="s">
        <v>240</v>
      </c>
      <c r="E6">
        <v>23</v>
      </c>
      <c r="F6">
        <v>62</v>
      </c>
      <c r="G6">
        <v>24</v>
      </c>
      <c r="H6">
        <v>5</v>
      </c>
    </row>
    <row r="7" spans="1:14" x14ac:dyDescent="0.3">
      <c r="A7" s="5">
        <v>2</v>
      </c>
      <c r="B7" s="9">
        <v>17</v>
      </c>
      <c r="D7" t="s">
        <v>242</v>
      </c>
      <c r="E7">
        <v>62</v>
      </c>
      <c r="F7">
        <v>84</v>
      </c>
      <c r="G7">
        <v>58</v>
      </c>
      <c r="H7">
        <v>13</v>
      </c>
      <c r="K7" s="7"/>
    </row>
    <row r="8" spans="1:14" x14ac:dyDescent="0.3">
      <c r="A8" s="5">
        <v>3</v>
      </c>
      <c r="B8" s="9">
        <v>23</v>
      </c>
    </row>
    <row r="9" spans="1:14" x14ac:dyDescent="0.3">
      <c r="A9" s="4">
        <v>2</v>
      </c>
      <c r="B9" s="9">
        <v>84</v>
      </c>
    </row>
    <row r="10" spans="1:14" x14ac:dyDescent="0.3">
      <c r="A10" s="5">
        <v>1</v>
      </c>
      <c r="B10" s="9">
        <v>12</v>
      </c>
      <c r="D10" s="7" t="s">
        <v>260</v>
      </c>
      <c r="J10" s="7" t="s">
        <v>261</v>
      </c>
    </row>
    <row r="11" spans="1:14" x14ac:dyDescent="0.3">
      <c r="A11" s="5">
        <v>2</v>
      </c>
      <c r="B11" s="9">
        <v>10</v>
      </c>
      <c r="D11" s="7" t="s">
        <v>282</v>
      </c>
      <c r="E11" s="7" t="s">
        <v>252</v>
      </c>
      <c r="F11" s="7" t="s">
        <v>256</v>
      </c>
      <c r="G11" s="7" t="s">
        <v>254</v>
      </c>
      <c r="H11" s="7" t="s">
        <v>257</v>
      </c>
      <c r="I11" s="7"/>
      <c r="J11" s="7" t="s">
        <v>282</v>
      </c>
      <c r="K11" s="7" t="s">
        <v>252</v>
      </c>
      <c r="L11" s="7" t="s">
        <v>256</v>
      </c>
      <c r="M11" s="7" t="s">
        <v>254</v>
      </c>
      <c r="N11" s="7" t="s">
        <v>257</v>
      </c>
    </row>
    <row r="12" spans="1:14" x14ac:dyDescent="0.3">
      <c r="A12" s="5">
        <v>3</v>
      </c>
      <c r="B12" s="9">
        <v>62</v>
      </c>
      <c r="D12" t="s">
        <v>226</v>
      </c>
      <c r="E12">
        <v>20</v>
      </c>
      <c r="F12">
        <v>9</v>
      </c>
      <c r="G12">
        <v>15</v>
      </c>
      <c r="H12">
        <v>5</v>
      </c>
      <c r="J12" t="s">
        <v>226</v>
      </c>
      <c r="K12">
        <f>20/62*100</f>
        <v>32.258064516129032</v>
      </c>
      <c r="L12">
        <f>9/84*100</f>
        <v>10.714285714285714</v>
      </c>
      <c r="M12">
        <f>15/58*100</f>
        <v>25.862068965517242</v>
      </c>
      <c r="N12">
        <f>5/14*100</f>
        <v>35.714285714285715</v>
      </c>
    </row>
    <row r="13" spans="1:14" x14ac:dyDescent="0.3">
      <c r="A13" s="4">
        <v>3</v>
      </c>
      <c r="B13" s="9">
        <v>58</v>
      </c>
      <c r="D13" t="s">
        <v>238</v>
      </c>
      <c r="E13">
        <v>16</v>
      </c>
      <c r="F13">
        <v>9</v>
      </c>
      <c r="G13">
        <v>17</v>
      </c>
      <c r="H13">
        <v>5</v>
      </c>
      <c r="J13" t="s">
        <v>238</v>
      </c>
      <c r="K13">
        <f>16/61*100</f>
        <v>26.229508196721312</v>
      </c>
      <c r="L13">
        <f>9/84*100</f>
        <v>10.714285714285714</v>
      </c>
      <c r="M13">
        <f>17/58*100</f>
        <v>29.310344827586203</v>
      </c>
      <c r="N13">
        <f>5/14*100</f>
        <v>35.714285714285715</v>
      </c>
    </row>
    <row r="14" spans="1:14" x14ac:dyDescent="0.3">
      <c r="A14" s="5">
        <v>1</v>
      </c>
      <c r="B14" s="9">
        <v>23</v>
      </c>
      <c r="D14" t="s">
        <v>228</v>
      </c>
      <c r="E14">
        <v>6</v>
      </c>
      <c r="F14">
        <v>3</v>
      </c>
      <c r="G14">
        <v>9</v>
      </c>
      <c r="H14">
        <v>1</v>
      </c>
      <c r="J14" t="s">
        <v>228</v>
      </c>
      <c r="K14">
        <f>6/62*100</f>
        <v>9.67741935483871</v>
      </c>
      <c r="L14">
        <f>3/84*100</f>
        <v>3.5714285714285712</v>
      </c>
      <c r="M14">
        <f>9/58*100</f>
        <v>15.517241379310345</v>
      </c>
      <c r="N14">
        <f>1/14*100</f>
        <v>7.1428571428571423</v>
      </c>
    </row>
    <row r="15" spans="1:14" x14ac:dyDescent="0.3">
      <c r="A15" s="5">
        <v>2</v>
      </c>
      <c r="B15" s="9">
        <v>11</v>
      </c>
      <c r="D15" t="s">
        <v>223</v>
      </c>
      <c r="E15">
        <v>22</v>
      </c>
      <c r="F15">
        <v>10</v>
      </c>
      <c r="G15">
        <v>23</v>
      </c>
      <c r="H15">
        <v>5</v>
      </c>
      <c r="J15" t="s">
        <v>223</v>
      </c>
      <c r="K15">
        <f>22/62*100</f>
        <v>35.483870967741936</v>
      </c>
      <c r="L15">
        <f>10/84*100</f>
        <v>11.904761904761903</v>
      </c>
      <c r="M15">
        <f>23/58*100</f>
        <v>39.655172413793103</v>
      </c>
      <c r="N15">
        <f>5/14*100</f>
        <v>35.714285714285715</v>
      </c>
    </row>
    <row r="16" spans="1:14" x14ac:dyDescent="0.3">
      <c r="A16" s="5">
        <v>3</v>
      </c>
      <c r="B16" s="9">
        <v>24</v>
      </c>
      <c r="D16" t="s">
        <v>279</v>
      </c>
      <c r="E16">
        <v>0</v>
      </c>
      <c r="F16">
        <v>0</v>
      </c>
      <c r="G16">
        <v>0</v>
      </c>
      <c r="H16">
        <v>1</v>
      </c>
      <c r="J16" t="s">
        <v>279</v>
      </c>
      <c r="K16">
        <v>0</v>
      </c>
      <c r="L16">
        <v>0</v>
      </c>
      <c r="M16">
        <v>0</v>
      </c>
      <c r="N16">
        <f>1/14*100</f>
        <v>7.1428571428571423</v>
      </c>
    </row>
    <row r="17" spans="1:14" x14ac:dyDescent="0.3">
      <c r="A17" s="4">
        <v>4</v>
      </c>
      <c r="B17" s="9">
        <v>13</v>
      </c>
      <c r="D17" t="s">
        <v>225</v>
      </c>
      <c r="E17">
        <v>1</v>
      </c>
      <c r="F17">
        <v>4</v>
      </c>
      <c r="G17">
        <v>0</v>
      </c>
      <c r="H17">
        <v>1</v>
      </c>
      <c r="J17" t="s">
        <v>225</v>
      </c>
      <c r="K17">
        <f>1/62*100</f>
        <v>1.6129032258064515</v>
      </c>
      <c r="L17">
        <f>4/84*100</f>
        <v>4.7619047619047619</v>
      </c>
      <c r="M17">
        <v>0</v>
      </c>
      <c r="N17">
        <f>1/14*100</f>
        <v>7.1428571428571423</v>
      </c>
    </row>
    <row r="18" spans="1:14" x14ac:dyDescent="0.3">
      <c r="A18" s="5">
        <v>1</v>
      </c>
      <c r="B18" s="9">
        <v>6</v>
      </c>
    </row>
    <row r="19" spans="1:14" x14ac:dyDescent="0.3">
      <c r="A19" s="5">
        <v>2</v>
      </c>
      <c r="B19" s="9">
        <v>2</v>
      </c>
    </row>
    <row r="20" spans="1:14" x14ac:dyDescent="0.3">
      <c r="A20" s="5">
        <v>3</v>
      </c>
      <c r="B20" s="9">
        <v>5</v>
      </c>
      <c r="D20" s="7" t="s">
        <v>260</v>
      </c>
      <c r="J20" s="7" t="s">
        <v>261</v>
      </c>
    </row>
    <row r="21" spans="1:14" x14ac:dyDescent="0.3">
      <c r="A21" s="4" t="s">
        <v>230</v>
      </c>
      <c r="B21" s="9"/>
      <c r="D21" s="7" t="s">
        <v>281</v>
      </c>
      <c r="E21" s="7" t="s">
        <v>252</v>
      </c>
      <c r="F21" s="7" t="s">
        <v>256</v>
      </c>
      <c r="G21" s="7" t="s">
        <v>254</v>
      </c>
      <c r="H21" s="7" t="s">
        <v>257</v>
      </c>
      <c r="J21" s="7" t="s">
        <v>281</v>
      </c>
      <c r="K21" s="7" t="s">
        <v>252</v>
      </c>
      <c r="L21" s="7" t="s">
        <v>256</v>
      </c>
      <c r="M21" s="7" t="s">
        <v>254</v>
      </c>
      <c r="N21" s="7" t="s">
        <v>257</v>
      </c>
    </row>
    <row r="22" spans="1:14" x14ac:dyDescent="0.3">
      <c r="A22" s="5" t="s">
        <v>230</v>
      </c>
      <c r="B22" s="9"/>
      <c r="D22" t="s">
        <v>221</v>
      </c>
      <c r="E22">
        <v>15</v>
      </c>
      <c r="F22">
        <v>42</v>
      </c>
      <c r="G22">
        <v>13</v>
      </c>
      <c r="H22">
        <v>3</v>
      </c>
      <c r="J22" t="s">
        <v>221</v>
      </c>
      <c r="K22">
        <f>15/62*100</f>
        <v>24.193548387096776</v>
      </c>
      <c r="L22">
        <f>42/84*100</f>
        <v>50</v>
      </c>
      <c r="M22">
        <f>13/58*100</f>
        <v>22.413793103448278</v>
      </c>
      <c r="N22">
        <f>3/14*100</f>
        <v>21.428571428571427</v>
      </c>
    </row>
    <row r="23" spans="1:14" x14ac:dyDescent="0.3">
      <c r="A23" s="4" t="s">
        <v>231</v>
      </c>
      <c r="B23" s="9">
        <v>217</v>
      </c>
      <c r="D23" t="s">
        <v>222</v>
      </c>
      <c r="E23">
        <v>7</v>
      </c>
      <c r="F23">
        <v>28</v>
      </c>
      <c r="G23">
        <v>11</v>
      </c>
      <c r="H23">
        <v>2</v>
      </c>
      <c r="J23" t="s">
        <v>222</v>
      </c>
      <c r="K23">
        <f>7/62*100</f>
        <v>11.29032258064516</v>
      </c>
      <c r="L23">
        <f>28/84*100</f>
        <v>33.333333333333329</v>
      </c>
      <c r="M23">
        <f>11/58*100</f>
        <v>18.96551724137931</v>
      </c>
      <c r="N23">
        <f>2/14*100</f>
        <v>14.285714285714285</v>
      </c>
    </row>
    <row r="24" spans="1:14" x14ac:dyDescent="0.3">
      <c r="D24" t="s">
        <v>229</v>
      </c>
      <c r="E24">
        <v>10</v>
      </c>
      <c r="F24">
        <v>43</v>
      </c>
      <c r="G24">
        <v>10</v>
      </c>
      <c r="H24">
        <v>2</v>
      </c>
      <c r="J24" t="s">
        <v>229</v>
      </c>
      <c r="K24">
        <f>10/62*100</f>
        <v>16.129032258064516</v>
      </c>
      <c r="L24">
        <f>43/84*100</f>
        <v>51.19047619047619</v>
      </c>
      <c r="M24">
        <f>10/58*100</f>
        <v>17.241379310344829</v>
      </c>
      <c r="N24">
        <f>2/14*100</f>
        <v>14.285714285714285</v>
      </c>
    </row>
    <row r="25" spans="1:14" x14ac:dyDescent="0.3">
      <c r="D25" t="s">
        <v>224</v>
      </c>
      <c r="E25">
        <v>13</v>
      </c>
      <c r="F25">
        <v>31</v>
      </c>
      <c r="G25">
        <v>12</v>
      </c>
      <c r="H25">
        <v>1</v>
      </c>
      <c r="J25" t="s">
        <v>224</v>
      </c>
      <c r="K25">
        <f>13/62*100</f>
        <v>20.967741935483872</v>
      </c>
      <c r="L25">
        <f>31/84*100</f>
        <v>36.904761904761905</v>
      </c>
      <c r="M25">
        <f>12/58*100</f>
        <v>20.689655172413794</v>
      </c>
      <c r="N25">
        <f>1/14*100</f>
        <v>7.1428571428571423</v>
      </c>
    </row>
    <row r="26" spans="1:14" x14ac:dyDescent="0.3">
      <c r="D26" t="s">
        <v>278</v>
      </c>
      <c r="E26">
        <v>18</v>
      </c>
      <c r="F26">
        <v>29</v>
      </c>
      <c r="G26">
        <v>14</v>
      </c>
      <c r="H26">
        <v>3</v>
      </c>
      <c r="J26" t="s">
        <v>278</v>
      </c>
      <c r="K26">
        <f>18/62*100</f>
        <v>29.032258064516132</v>
      </c>
      <c r="L26">
        <f>29/84*100</f>
        <v>34.523809523809526</v>
      </c>
      <c r="M26">
        <f>14/58*100</f>
        <v>24.137931034482758</v>
      </c>
      <c r="N26">
        <f>3/14*100</f>
        <v>21.428571428571427</v>
      </c>
    </row>
    <row r="27" spans="1:14" x14ac:dyDescent="0.3">
      <c r="D27" t="s">
        <v>225</v>
      </c>
      <c r="E27">
        <v>1</v>
      </c>
      <c r="F27">
        <v>10</v>
      </c>
      <c r="G27">
        <v>7</v>
      </c>
      <c r="H27">
        <v>2</v>
      </c>
      <c r="J27" t="s">
        <v>225</v>
      </c>
      <c r="K27">
        <f>1/62*100</f>
        <v>1.6129032258064515</v>
      </c>
      <c r="L27">
        <f>10/84*100</f>
        <v>11.904761904761903</v>
      </c>
      <c r="M27">
        <f>7/58*100</f>
        <v>12.068965517241379</v>
      </c>
      <c r="N27">
        <f>2/14*100</f>
        <v>14.285714285714285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Raw Data</vt:lpstr>
      <vt:lpstr>Age Concerns</vt:lpstr>
      <vt:lpstr>Age Data</vt:lpstr>
      <vt:lpstr>Gender Concerns</vt:lpstr>
      <vt:lpstr>Gender data</vt:lpstr>
      <vt:lpstr>Education Concerns</vt:lpstr>
      <vt:lpstr>Education data</vt:lpstr>
      <vt:lpstr>Politics Concerns</vt:lpstr>
      <vt:lpstr>Politics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Conneely</dc:creator>
  <cp:lastModifiedBy>Conneely, Zoe (Student)</cp:lastModifiedBy>
  <dcterms:created xsi:type="dcterms:W3CDTF">2024-06-28T14:56:13Z</dcterms:created>
  <dcterms:modified xsi:type="dcterms:W3CDTF">2024-11-05T19:01:39Z</dcterms:modified>
</cp:coreProperties>
</file>