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tabRatio="978"/>
  </bookViews>
  <sheets>
    <sheet name="FD incl HH waste 20 to 50" sheetId="1" r:id="rId1"/>
    <sheet name="HH Waste 20 to 50" sheetId="15" r:id="rId2"/>
    <sheet name="Food consumption 20 50 calc" sheetId="16" r:id="rId3"/>
    <sheet name="Ratios" sheetId="13" r:id="rId4"/>
    <sheet name="README" sheetId="4" r:id="rId5"/>
  </sheet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6"/>
  <c r="E8"/>
  <c r="D8"/>
  <c r="F4"/>
  <c r="F5"/>
  <c r="F6"/>
  <c r="F7"/>
  <c r="E4"/>
  <c r="E5"/>
  <c r="E6"/>
  <c r="E7"/>
  <c r="D4"/>
  <c r="D5"/>
  <c r="D6"/>
  <c r="D7"/>
  <c r="C4"/>
  <c r="C41" s="1"/>
  <c r="C5"/>
  <c r="C42" s="1"/>
  <c r="C6"/>
  <c r="C7"/>
  <c r="C8"/>
  <c r="C45" s="1"/>
  <c r="F3"/>
  <c r="F3" i="13" s="1"/>
  <c r="E3" i="16"/>
  <c r="D3"/>
  <c r="D44"/>
  <c r="F44"/>
  <c r="F44" i="13" s="1"/>
  <c r="D45" i="16"/>
  <c r="C3"/>
  <c r="C44"/>
  <c r="F45"/>
  <c r="E44"/>
  <c r="E44" i="13" s="1"/>
  <c r="E11" i="15"/>
  <c r="D11" i="16" s="1"/>
  <c r="J8" i="15"/>
  <c r="H8"/>
  <c r="F8"/>
  <c r="D8"/>
  <c r="J7"/>
  <c r="H7"/>
  <c r="F7"/>
  <c r="E32" s="1"/>
  <c r="D7"/>
  <c r="C32" s="1"/>
  <c r="J6"/>
  <c r="I32" s="1"/>
  <c r="F32" i="16" s="1"/>
  <c r="H6" i="15"/>
  <c r="G32" s="1"/>
  <c r="E32" i="16" s="1"/>
  <c r="F6" i="15"/>
  <c r="E28" s="1"/>
  <c r="D28" i="16" s="1"/>
  <c r="D28" i="13" s="1"/>
  <c r="D6" i="15"/>
  <c r="C28" s="1"/>
  <c r="C28" i="16" s="1"/>
  <c r="J5" i="15"/>
  <c r="H5"/>
  <c r="F5"/>
  <c r="D5"/>
  <c r="J4"/>
  <c r="I23" s="1"/>
  <c r="F23" i="16" s="1"/>
  <c r="H4" i="15"/>
  <c r="G23" s="1"/>
  <c r="E23" i="16" s="1"/>
  <c r="E23" i="13" s="1"/>
  <c r="F4" i="15"/>
  <c r="E23" s="1"/>
  <c r="D23" i="16" s="1"/>
  <c r="D23" i="13" s="1"/>
  <c r="D4" i="15"/>
  <c r="C23" s="1"/>
  <c r="C23" i="16" s="1"/>
  <c r="J3" i="15"/>
  <c r="I19" s="1"/>
  <c r="F19" i="16" s="1"/>
  <c r="H3" i="15"/>
  <c r="G20" s="1"/>
  <c r="E20" i="16" s="1"/>
  <c r="F3" i="15"/>
  <c r="E20" s="1"/>
  <c r="D20" i="16" s="1"/>
  <c r="D3" i="15"/>
  <c r="C11" s="1"/>
  <c r="I45"/>
  <c r="G45"/>
  <c r="E45"/>
  <c r="C45"/>
  <c r="I44"/>
  <c r="G44"/>
  <c r="E44"/>
  <c r="C44"/>
  <c r="I42"/>
  <c r="G42"/>
  <c r="E42"/>
  <c r="C42"/>
  <c r="I9"/>
  <c r="G9"/>
  <c r="E9"/>
  <c r="C9"/>
  <c r="F9"/>
  <c r="F41" i="16" l="1"/>
  <c r="F41" i="13" s="1"/>
  <c r="F23"/>
  <c r="E32"/>
  <c r="E33" i="16"/>
  <c r="D32"/>
  <c r="E33" i="15"/>
  <c r="C11" i="16"/>
  <c r="C32"/>
  <c r="C33" s="1"/>
  <c r="C33" i="15"/>
  <c r="D11" i="13"/>
  <c r="F32"/>
  <c r="F33" i="16"/>
  <c r="D42"/>
  <c r="D42" i="13" s="1"/>
  <c r="D5"/>
  <c r="E45" i="16"/>
  <c r="E45" i="13" s="1"/>
  <c r="E8"/>
  <c r="C12" i="15"/>
  <c r="C12" i="16" s="1"/>
  <c r="C14" i="15"/>
  <c r="C14" i="16" s="1"/>
  <c r="C37" s="1"/>
  <c r="C16" i="15"/>
  <c r="C16" i="16" s="1"/>
  <c r="C18" i="15"/>
  <c r="C18" i="16" s="1"/>
  <c r="C20" i="15"/>
  <c r="C20" i="16" s="1"/>
  <c r="D20" i="13" s="1"/>
  <c r="C24" i="15"/>
  <c r="C24" i="16" s="1"/>
  <c r="C26" i="15"/>
  <c r="C26" i="16" s="1"/>
  <c r="C27" i="15"/>
  <c r="E4" i="13"/>
  <c r="I12" i="15"/>
  <c r="F12" i="16" s="1"/>
  <c r="I14" i="15"/>
  <c r="F14" i="16" s="1"/>
  <c r="I16" i="15"/>
  <c r="F16" i="16" s="1"/>
  <c r="F16" i="13" s="1"/>
  <c r="I18" i="15"/>
  <c r="F18" i="16" s="1"/>
  <c r="I20" i="15"/>
  <c r="F20" i="16" s="1"/>
  <c r="I24" i="15"/>
  <c r="F24" i="16" s="1"/>
  <c r="I26" i="15"/>
  <c r="F26" i="16" s="1"/>
  <c r="F26" i="13" s="1"/>
  <c r="I28" i="15"/>
  <c r="F28" i="16" s="1"/>
  <c r="F28" i="13" s="1"/>
  <c r="D45"/>
  <c r="F5"/>
  <c r="G11" i="15"/>
  <c r="E11" i="16" s="1"/>
  <c r="G12" i="15"/>
  <c r="E12" i="16" s="1"/>
  <c r="E12" i="13" s="1"/>
  <c r="G13" i="15"/>
  <c r="E13" i="16" s="1"/>
  <c r="G14" i="15"/>
  <c r="G15"/>
  <c r="E15" i="16" s="1"/>
  <c r="G16" i="15"/>
  <c r="E16" i="16" s="1"/>
  <c r="E16" i="13" s="1"/>
  <c r="G17" i="15"/>
  <c r="E17" i="16" s="1"/>
  <c r="G18" i="15"/>
  <c r="E18" i="16" s="1"/>
  <c r="E18" i="13" s="1"/>
  <c r="G19" i="15"/>
  <c r="E19" i="16" s="1"/>
  <c r="G24" i="15"/>
  <c r="E24" i="16" s="1"/>
  <c r="E24" i="13" s="1"/>
  <c r="G25" i="15"/>
  <c r="E25" i="16" s="1"/>
  <c r="G26" i="15"/>
  <c r="E26" i="16" s="1"/>
  <c r="E26" i="13" s="1"/>
  <c r="G27" i="15"/>
  <c r="G28"/>
  <c r="E28" i="16" s="1"/>
  <c r="E28" i="13" s="1"/>
  <c r="F9" i="16"/>
  <c r="E3" i="13"/>
  <c r="D6"/>
  <c r="E6"/>
  <c r="F6"/>
  <c r="D8"/>
  <c r="F8"/>
  <c r="C13" i="15"/>
  <c r="C13" i="16" s="1"/>
  <c r="C36" s="1"/>
  <c r="C15" i="15"/>
  <c r="C15" i="16" s="1"/>
  <c r="C17" i="15"/>
  <c r="C17" i="16" s="1"/>
  <c r="C19" i="15"/>
  <c r="C19" i="16" s="1"/>
  <c r="F19" i="13" s="1"/>
  <c r="C25" i="15"/>
  <c r="C25" i="16" s="1"/>
  <c r="F45" i="13"/>
  <c r="D4"/>
  <c r="F4"/>
  <c r="I11" i="15"/>
  <c r="F11" i="16" s="1"/>
  <c r="F11" i="13" s="1"/>
  <c r="I13" i="15"/>
  <c r="F13" i="16" s="1"/>
  <c r="I15" i="15"/>
  <c r="F15" i="16" s="1"/>
  <c r="I17" i="15"/>
  <c r="F17" i="16" s="1"/>
  <c r="I25" i="15"/>
  <c r="F25" i="16" s="1"/>
  <c r="I27" i="15"/>
  <c r="D41" i="16"/>
  <c r="D41" i="13" s="1"/>
  <c r="E5"/>
  <c r="E12" i="15"/>
  <c r="D12" i="16" s="1"/>
  <c r="D12" i="13" s="1"/>
  <c r="E13" i="15"/>
  <c r="D13" i="16" s="1"/>
  <c r="E14" i="15"/>
  <c r="E15"/>
  <c r="D15" i="16" s="1"/>
  <c r="E16" i="15"/>
  <c r="D16" i="16" s="1"/>
  <c r="D16" i="13" s="1"/>
  <c r="E17" i="15"/>
  <c r="D17" i="16" s="1"/>
  <c r="E18" i="15"/>
  <c r="D18" i="16" s="1"/>
  <c r="D18" i="13" s="1"/>
  <c r="E19" i="15"/>
  <c r="D19" i="16" s="1"/>
  <c r="E24" i="15"/>
  <c r="D24" i="16" s="1"/>
  <c r="D24" i="13" s="1"/>
  <c r="E25" i="15"/>
  <c r="D25" i="16" s="1"/>
  <c r="E26" i="15"/>
  <c r="D26" i="16" s="1"/>
  <c r="D26" i="13" s="1"/>
  <c r="E27" i="15"/>
  <c r="E42" i="16"/>
  <c r="E42" i="13" s="1"/>
  <c r="D44"/>
  <c r="D3"/>
  <c r="D7"/>
  <c r="E7"/>
  <c r="F7"/>
  <c r="E9" i="16"/>
  <c r="E41"/>
  <c r="F21"/>
  <c r="F42"/>
  <c r="F42" i="13" s="1"/>
  <c r="D9" i="16"/>
  <c r="C9"/>
  <c r="C35"/>
  <c r="F35"/>
  <c r="C29" i="15"/>
  <c r="C41"/>
  <c r="E41"/>
  <c r="G41"/>
  <c r="I41"/>
  <c r="D9"/>
  <c r="G33"/>
  <c r="H9"/>
  <c r="I33"/>
  <c r="C43"/>
  <c r="J9"/>
  <c r="I37"/>
  <c r="F35" i="13" l="1"/>
  <c r="F27" i="16"/>
  <c r="I40" i="15"/>
  <c r="E38" i="16"/>
  <c r="E17" i="13"/>
  <c r="E40" i="15"/>
  <c r="D27" i="16"/>
  <c r="D36"/>
  <c r="D36" i="13" s="1"/>
  <c r="D19"/>
  <c r="F38" i="16"/>
  <c r="F17" i="13"/>
  <c r="G40" i="15"/>
  <c r="E27" i="16"/>
  <c r="E43" s="1"/>
  <c r="E11" i="13"/>
  <c r="E35" i="16"/>
  <c r="E35" i="13" s="1"/>
  <c r="C40" i="15"/>
  <c r="C27" i="16"/>
  <c r="C40" s="1"/>
  <c r="D32" i="13"/>
  <c r="D33" i="16"/>
  <c r="E20" i="13"/>
  <c r="D43" i="16"/>
  <c r="D13" i="13"/>
  <c r="F9"/>
  <c r="F20"/>
  <c r="C37" i="15"/>
  <c r="G36"/>
  <c r="E9" i="13"/>
  <c r="E19"/>
  <c r="E41"/>
  <c r="F36" i="16"/>
  <c r="F36" i="13" s="1"/>
  <c r="F18"/>
  <c r="C39" i="15"/>
  <c r="C29" i="16"/>
  <c r="C39" s="1"/>
  <c r="D17" i="13"/>
  <c r="D38" i="16"/>
  <c r="E36"/>
  <c r="E36" i="13" s="1"/>
  <c r="E13"/>
  <c r="D14" i="16"/>
  <c r="E37" i="15"/>
  <c r="G37"/>
  <c r="E14" i="16"/>
  <c r="F14" i="13"/>
  <c r="F37" i="16"/>
  <c r="F37" i="13" s="1"/>
  <c r="F13"/>
  <c r="F12"/>
  <c r="C21" i="16"/>
  <c r="D9" i="13"/>
  <c r="C38" i="16"/>
  <c r="F24" i="13"/>
  <c r="D35" i="16"/>
  <c r="D35" i="13" s="1"/>
  <c r="C21" i="15"/>
  <c r="C38"/>
  <c r="G43"/>
  <c r="E43"/>
  <c r="I43"/>
  <c r="G38"/>
  <c r="E36"/>
  <c r="E38"/>
  <c r="I35"/>
  <c r="I21"/>
  <c r="I29"/>
  <c r="G35"/>
  <c r="G21"/>
  <c r="E35"/>
  <c r="E21"/>
  <c r="G29"/>
  <c r="I36"/>
  <c r="C36"/>
  <c r="I38"/>
  <c r="C35"/>
  <c r="E29"/>
  <c r="E14" i="13" l="1"/>
  <c r="E37" i="16"/>
  <c r="E37" i="13" s="1"/>
  <c r="G39" i="15"/>
  <c r="E29" i="16"/>
  <c r="D27" i="13"/>
  <c r="D40" i="16"/>
  <c r="D40" i="13" s="1"/>
  <c r="C43" i="16"/>
  <c r="C46" s="1"/>
  <c r="E39" i="15"/>
  <c r="E46" s="1"/>
  <c r="D29" i="16"/>
  <c r="D14" i="13"/>
  <c r="D37" i="16"/>
  <c r="D37" i="13" s="1"/>
  <c r="D43"/>
  <c r="E27"/>
  <c r="E40" i="16"/>
  <c r="E40" i="13" s="1"/>
  <c r="I39" i="15"/>
  <c r="I46" s="1"/>
  <c r="F29" i="16"/>
  <c r="F40"/>
  <c r="F40" i="13" s="1"/>
  <c r="F27"/>
  <c r="F43" i="16"/>
  <c r="F43" i="13" s="1"/>
  <c r="E21" i="16"/>
  <c r="E38" i="13"/>
  <c r="D21" i="16"/>
  <c r="D38" i="13"/>
  <c r="F38"/>
  <c r="C46" i="15"/>
  <c r="G46"/>
  <c r="F29" i="13" l="1"/>
  <c r="F39" i="16"/>
  <c r="E29" i="13"/>
  <c r="E39" i="16"/>
  <c r="E39" i="13" s="1"/>
  <c r="E43"/>
  <c r="D29"/>
  <c r="D39" i="16"/>
  <c r="E46"/>
  <c r="E46" i="13" s="1"/>
  <c r="D46" i="1"/>
  <c r="E46"/>
  <c r="F46"/>
  <c r="C46"/>
  <c r="C29"/>
  <c r="D35"/>
  <c r="E35"/>
  <c r="F35"/>
  <c r="D36"/>
  <c r="E36"/>
  <c r="F36"/>
  <c r="D37"/>
  <c r="E37"/>
  <c r="F37"/>
  <c r="D38"/>
  <c r="E38"/>
  <c r="F38"/>
  <c r="D39"/>
  <c r="E39"/>
  <c r="F39"/>
  <c r="D40"/>
  <c r="E40"/>
  <c r="F40"/>
  <c r="D41"/>
  <c r="E41"/>
  <c r="F41"/>
  <c r="D42"/>
  <c r="E42"/>
  <c r="F42"/>
  <c r="D43"/>
  <c r="E43"/>
  <c r="F43"/>
  <c r="D44"/>
  <c r="E44"/>
  <c r="F44"/>
  <c r="D45"/>
  <c r="E45"/>
  <c r="F45"/>
  <c r="C45"/>
  <c r="C44"/>
  <c r="C43"/>
  <c r="C42"/>
  <c r="C41"/>
  <c r="C40"/>
  <c r="C39"/>
  <c r="C38"/>
  <c r="C37"/>
  <c r="C36"/>
  <c r="C35"/>
  <c r="F39" i="13" l="1"/>
  <c r="F46" i="16"/>
  <c r="F46" i="13" s="1"/>
  <c r="D39"/>
  <c r="D46" i="16"/>
  <c r="D46" i="13" s="1"/>
  <c r="C33" i="1"/>
  <c r="C21"/>
  <c r="D9"/>
  <c r="E9"/>
  <c r="F9"/>
  <c r="C9"/>
  <c r="D21" l="1"/>
  <c r="E21"/>
  <c r="F21"/>
  <c r="D29"/>
  <c r="E29"/>
  <c r="F29"/>
  <c r="F33"/>
  <c r="E33"/>
  <c r="D33"/>
</calcChain>
</file>

<file path=xl/sharedStrings.xml><?xml version="1.0" encoding="utf-8"?>
<sst xmlns="http://schemas.openxmlformats.org/spreadsheetml/2006/main" count="244" uniqueCount="73">
  <si>
    <t>IMAGE Food demand including HH Waste (g/cap/day)</t>
  </si>
  <si>
    <t>Food category</t>
  </si>
  <si>
    <t>Animal</t>
  </si>
  <si>
    <t>Fruit and Veg</t>
  </si>
  <si>
    <t>Luxuries</t>
  </si>
  <si>
    <t>Oils and oilcrops</t>
  </si>
  <si>
    <t>Pulses</t>
  </si>
  <si>
    <t>Staples</t>
  </si>
  <si>
    <t>Total (All)</t>
  </si>
  <si>
    <t>Food item</t>
  </si>
  <si>
    <t>butter and cream</t>
  </si>
  <si>
    <t>cattle meat</t>
  </si>
  <si>
    <t>eggs</t>
  </si>
  <si>
    <t>fish and seafood</t>
  </si>
  <si>
    <t>fish oils</t>
  </si>
  <si>
    <t>milk</t>
  </si>
  <si>
    <t>other meat and animal fat</t>
  </si>
  <si>
    <t>pig meat</t>
  </si>
  <si>
    <t>poultry meat</t>
  </si>
  <si>
    <t>sheep and goat meat</t>
  </si>
  <si>
    <t>Total (Animal)</t>
  </si>
  <si>
    <t>Food Item</t>
  </si>
  <si>
    <t>nuts</t>
  </si>
  <si>
    <t>Oil and oilcrops</t>
  </si>
  <si>
    <t>groundnuts</t>
  </si>
  <si>
    <t>other oilcrops (incl. Palm)</t>
  </si>
  <si>
    <t>sesameseed</t>
  </si>
  <si>
    <t>soyabeans</t>
  </si>
  <si>
    <t>sunflowerseed</t>
  </si>
  <si>
    <t>Nuts and seeds (nuts+ groundnuts + sesame seed + sunflower seed)</t>
  </si>
  <si>
    <t>Beans (not in IMAGE)</t>
  </si>
  <si>
    <t>Peas (not in IMAGE)</t>
  </si>
  <si>
    <t>Pulses, Other and products</t>
  </si>
  <si>
    <t>Total (Pulses)</t>
  </si>
  <si>
    <t>Meat</t>
  </si>
  <si>
    <t>Fish</t>
  </si>
  <si>
    <t xml:space="preserve">Other meat and animal fat </t>
  </si>
  <si>
    <t>Nuts and seeds</t>
  </si>
  <si>
    <t>Soyabeans</t>
  </si>
  <si>
    <t>Fruit and Vegetables excl nuts</t>
  </si>
  <si>
    <t>Oils and oil crops excl seeds &amp; soyabeans</t>
  </si>
  <si>
    <t>IMAGE 2020 to 2050</t>
  </si>
  <si>
    <t>Total</t>
  </si>
  <si>
    <t>Dairy</t>
  </si>
  <si>
    <t xml:space="preserve">Meat </t>
  </si>
  <si>
    <t>Other meat and animal fat</t>
  </si>
  <si>
    <t xml:space="preserve"> IMAGE  2020 to 2050 HH Waste</t>
  </si>
  <si>
    <t>IMAGE HH Waste 2020 (g/cap/day)</t>
  </si>
  <si>
    <t>HH Waste 2020/ FD incl HH Waste 2020 (%)</t>
  </si>
  <si>
    <t>IMAGE HH Waste 2030 (g/cap/day)</t>
  </si>
  <si>
    <t>HH Waste 2030/ FD incl HH Waste 2030 (%)</t>
  </si>
  <si>
    <t>IMAGE HH Waste 2040 (g/cap/day)</t>
  </si>
  <si>
    <t>HH Waste 2040/ FD incl HH Waste 2040 (%)</t>
  </si>
  <si>
    <t>IMAGE HH Waste 2050 (g/cap/day)</t>
  </si>
  <si>
    <t>HH Waste 2050/ FD incl HH Waste 2050 (%)</t>
  </si>
  <si>
    <t xml:space="preserve"> IMAGE 2020 to 2050 Food consumption</t>
  </si>
  <si>
    <t>Calculated IMAGE Food consumption (g/cap/day)</t>
  </si>
  <si>
    <t xml:space="preserve"> IMAGE 2020 to 2050 Food consumption Ratios</t>
  </si>
  <si>
    <t>2030/2020</t>
  </si>
  <si>
    <t>2040/2020</t>
  </si>
  <si>
    <t>2050/2020</t>
  </si>
  <si>
    <t>Data source:</t>
  </si>
  <si>
    <r>
      <t xml:space="preserve">LiStCh Scenario from van Vuuren et al. (2018) </t>
    </r>
    <r>
      <rPr>
        <i/>
        <sz val="11"/>
        <color theme="1"/>
        <rFont val="Calibri"/>
        <family val="2"/>
        <scheme val="minor"/>
      </rPr>
      <t>Alternative pathways to the 1.5 °C target reduce the need for negative emission technologies</t>
    </r>
    <r>
      <rPr>
        <sz val="11"/>
        <color theme="1"/>
        <rFont val="Calibri"/>
        <family val="2"/>
        <scheme val="minor"/>
      </rPr>
      <t xml:space="preserve">. Nature Climate Change 8(5) pp.391-397 </t>
    </r>
  </si>
  <si>
    <t>Notes:</t>
  </si>
  <si>
    <t xml:space="preserve">i) Food demand incl HH (household) waste, together with HH waste as a separate output variable, were extracted for the years 2020 to 2050 from the IMAGE model output (converted to g/cap/day) </t>
  </si>
  <si>
    <t xml:space="preserve">ii) HH waste for each food category was divided by food demand including HH waste for that category. This percentage was then applied to each food item within that food category to obtain an estimate of the wastage. </t>
  </si>
  <si>
    <t>iii) Food waste for each food item is calculated using the percentage of food waste for each of the six main food categories applied to the mass value (g/cap/day) for each food item</t>
  </si>
  <si>
    <r>
      <t xml:space="preserve">v) Beans and peas are listed as food items for consistency with other tables which include Food and Agricultural Organisation (FAO) data. IMAGE only has a Food category of </t>
    </r>
    <r>
      <rPr>
        <i/>
        <sz val="11"/>
        <color theme="1"/>
        <rFont val="Calibri"/>
        <family val="2"/>
        <scheme val="minor"/>
      </rPr>
      <t>Pulses</t>
    </r>
    <r>
      <rPr>
        <sz val="11"/>
        <color theme="1"/>
        <rFont val="Calibri"/>
        <family val="2"/>
        <scheme val="minor"/>
      </rPr>
      <t>.</t>
    </r>
  </si>
  <si>
    <t>vi) Ratios are the food consumption values for each food item for a given year, relative to 2020. These are used to calculate changes in protein food items, fruit and vegetables and staples between 2020 and 2030 as well as 2020 to 2050 for the  dishes.</t>
  </si>
  <si>
    <t>Food group</t>
  </si>
  <si>
    <t>butter cream + milk</t>
  </si>
  <si>
    <t>cattle meat + eggs + pig meat + poultry meat + sheep and goat meat</t>
  </si>
  <si>
    <t>Other meat and animal fat + includes fish oils</t>
  </si>
</sst>
</file>

<file path=xl/styles.xml><?xml version="1.0" encoding="utf-8"?>
<styleSheet xmlns="http://schemas.openxmlformats.org/spreadsheetml/2006/main">
  <fonts count="6">
    <font>
      <sz val="11"/>
      <color theme="1"/>
      <name val="Calibri"/>
      <family val="2"/>
      <scheme val="minor"/>
    </font>
    <font>
      <b/>
      <sz val="11"/>
      <color theme="1"/>
      <name val="Calibri"/>
      <family val="2"/>
      <scheme val="minor"/>
    </font>
    <font>
      <u/>
      <sz val="11"/>
      <color theme="10"/>
      <name val="Calibri"/>
      <family val="2"/>
      <scheme val="minor"/>
    </font>
    <font>
      <i/>
      <sz val="11"/>
      <color theme="1"/>
      <name val="Calibri"/>
      <family val="2"/>
      <scheme val="minor"/>
    </font>
    <font>
      <b/>
      <sz val="11"/>
      <color rgb="FF000000"/>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31">
    <xf numFmtId="0" fontId="0" fillId="0" borderId="0" xfId="0"/>
    <xf numFmtId="0" fontId="1" fillId="0" borderId="0" xfId="0" applyFont="1"/>
    <xf numFmtId="0" fontId="2" fillId="0" borderId="0" xfId="1"/>
    <xf numFmtId="1" fontId="0" fillId="0" borderId="0" xfId="0" applyNumberFormat="1" applyAlignment="1">
      <alignment horizontal="center"/>
    </xf>
    <xf numFmtId="0" fontId="1" fillId="0" borderId="0" xfId="0" applyFont="1" applyAlignment="1">
      <alignment horizontal="center" wrapText="1"/>
    </xf>
    <xf numFmtId="0" fontId="1" fillId="0" borderId="0" xfId="0" applyFont="1" applyAlignment="1">
      <alignment wrapText="1"/>
    </xf>
    <xf numFmtId="0" fontId="1" fillId="0" borderId="0" xfId="0" applyFont="1" applyAlignment="1">
      <alignment horizontal="right"/>
    </xf>
    <xf numFmtId="1" fontId="0" fillId="0" borderId="1" xfId="0" applyNumberFormat="1" applyBorder="1" applyAlignment="1">
      <alignment horizontal="center"/>
    </xf>
    <xf numFmtId="0" fontId="0" fillId="0" borderId="0" xfId="0" applyAlignment="1">
      <alignment horizontal="center"/>
    </xf>
    <xf numFmtId="1" fontId="0" fillId="0" borderId="0" xfId="0" applyNumberFormat="1"/>
    <xf numFmtId="2" fontId="0" fillId="0" borderId="0" xfId="0" applyNumberFormat="1" applyAlignment="1">
      <alignment horizontal="center"/>
    </xf>
    <xf numFmtId="2" fontId="0" fillId="0" borderId="1" xfId="0" applyNumberFormat="1" applyBorder="1" applyAlignment="1">
      <alignment horizontal="center"/>
    </xf>
    <xf numFmtId="2" fontId="0" fillId="0" borderId="1" xfId="0" applyNumberFormat="1" applyBorder="1"/>
    <xf numFmtId="0" fontId="1" fillId="2" borderId="0" xfId="0" applyFont="1" applyFill="1" applyAlignment="1">
      <alignment wrapText="1"/>
    </xf>
    <xf numFmtId="2" fontId="0" fillId="2" borderId="0" xfId="0" applyNumberFormat="1" applyFill="1" applyAlignment="1">
      <alignment horizontal="center"/>
    </xf>
    <xf numFmtId="0" fontId="1" fillId="2" borderId="0" xfId="0" applyFont="1" applyFill="1"/>
    <xf numFmtId="0" fontId="1" fillId="0" borderId="0" xfId="0" applyFont="1" applyAlignment="1">
      <alignment horizontal="center"/>
    </xf>
    <xf numFmtId="0" fontId="0" fillId="0" borderId="0" xfId="0" applyAlignment="1">
      <alignment wrapText="1"/>
    </xf>
    <xf numFmtId="0" fontId="0" fillId="2" borderId="0" xfId="0" applyFill="1"/>
    <xf numFmtId="1" fontId="0" fillId="2" borderId="0" xfId="0" applyNumberFormat="1" applyFill="1" applyAlignment="1">
      <alignment horizontal="center"/>
    </xf>
    <xf numFmtId="1" fontId="0" fillId="2" borderId="1" xfId="0" applyNumberFormat="1" applyFill="1" applyBorder="1" applyAlignment="1">
      <alignment horizontal="center"/>
    </xf>
    <xf numFmtId="2" fontId="0" fillId="0" borderId="0" xfId="0" applyNumberFormat="1"/>
    <xf numFmtId="2" fontId="0" fillId="0" borderId="2" xfId="0" applyNumberFormat="1" applyBorder="1" applyAlignment="1">
      <alignment horizontal="center"/>
    </xf>
    <xf numFmtId="0" fontId="0" fillId="0" borderId="1" xfId="0" applyBorder="1"/>
    <xf numFmtId="0" fontId="0" fillId="0" borderId="0" xfId="0" applyAlignment="1">
      <alignment horizontal="right"/>
    </xf>
    <xf numFmtId="2" fontId="0" fillId="2" borderId="1" xfId="0" applyNumberFormat="1" applyFill="1" applyBorder="1" applyAlignment="1">
      <alignment horizontal="center"/>
    </xf>
    <xf numFmtId="0" fontId="1" fillId="2" borderId="0" xfId="0" applyFont="1" applyFill="1" applyAlignment="1">
      <alignment horizontal="center" wrapText="1"/>
    </xf>
    <xf numFmtId="0" fontId="3" fillId="0" borderId="0" xfId="0" applyFont="1"/>
    <xf numFmtId="0" fontId="4" fillId="0" borderId="0" xfId="0" applyFont="1" applyAlignment="1">
      <alignment vertical="center" wrapText="1"/>
    </xf>
    <xf numFmtId="0" fontId="5" fillId="0" borderId="0" xfId="0" applyFont="1" applyAlignment="1">
      <alignment vertical="center" wrapText="1"/>
    </xf>
    <xf numFmtId="0" fontId="1"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47"/>
  <sheetViews>
    <sheetView tabSelected="1" topLeftCell="A2" workbookViewId="0">
      <selection activeCell="F3" sqref="F3"/>
    </sheetView>
  </sheetViews>
  <sheetFormatPr defaultRowHeight="15"/>
  <cols>
    <col min="1" max="2" width="27.7109375" customWidth="1"/>
    <col min="3" max="3" width="14.5703125" customWidth="1"/>
    <col min="4" max="4" width="16.7109375" customWidth="1"/>
    <col min="5" max="5" width="14.7109375" customWidth="1"/>
    <col min="6" max="6" width="18.7109375" customWidth="1"/>
  </cols>
  <sheetData>
    <row r="1" spans="1:6">
      <c r="A1" s="1" t="s">
        <v>41</v>
      </c>
      <c r="B1" s="1"/>
      <c r="C1" s="30" t="s">
        <v>0</v>
      </c>
      <c r="D1" s="30"/>
      <c r="E1" s="30"/>
      <c r="F1" s="30"/>
    </row>
    <row r="2" spans="1:6">
      <c r="A2" s="1" t="s">
        <v>1</v>
      </c>
      <c r="B2" s="1"/>
      <c r="C2" s="4">
        <v>2020</v>
      </c>
      <c r="D2" s="4">
        <v>2030</v>
      </c>
      <c r="E2" s="4">
        <v>2040</v>
      </c>
      <c r="F2" s="4">
        <v>2050</v>
      </c>
    </row>
    <row r="3" spans="1:6">
      <c r="A3" t="s">
        <v>2</v>
      </c>
      <c r="C3" s="3">
        <v>1039.9721793877727</v>
      </c>
      <c r="D3" s="3">
        <v>961.58392162695077</v>
      </c>
      <c r="E3" s="3">
        <v>895.65014869097831</v>
      </c>
      <c r="F3" s="3">
        <v>830.90159223087755</v>
      </c>
    </row>
    <row r="4" spans="1:6">
      <c r="A4" t="s">
        <v>3</v>
      </c>
      <c r="C4" s="3">
        <v>591.04347611732953</v>
      </c>
      <c r="D4" s="3">
        <v>595.71933340748762</v>
      </c>
      <c r="E4" s="3">
        <v>613.58536712361581</v>
      </c>
      <c r="F4" s="3">
        <v>636.50443776736688</v>
      </c>
    </row>
    <row r="5" spans="1:6">
      <c r="A5" t="s">
        <v>4</v>
      </c>
      <c r="C5" s="3">
        <v>398.01728623207873</v>
      </c>
      <c r="D5" s="3">
        <v>385.03006208183399</v>
      </c>
      <c r="E5" s="3">
        <v>372.8054528975598</v>
      </c>
      <c r="F5" s="3">
        <v>359.62734991350669</v>
      </c>
    </row>
    <row r="6" spans="1:6">
      <c r="A6" t="s">
        <v>5</v>
      </c>
      <c r="C6" s="3">
        <v>38.56838516088424</v>
      </c>
      <c r="D6" s="3">
        <v>51.515590868124008</v>
      </c>
      <c r="E6" s="3">
        <v>65.691315799662874</v>
      </c>
      <c r="F6" s="3">
        <v>81.809580309514587</v>
      </c>
    </row>
    <row r="7" spans="1:6">
      <c r="A7" t="s">
        <v>6</v>
      </c>
      <c r="C7" s="3">
        <v>6.8170977614283963</v>
      </c>
      <c r="D7" s="3">
        <v>41.840398593342478</v>
      </c>
      <c r="E7" s="3">
        <v>80.750041756535623</v>
      </c>
      <c r="F7" s="3">
        <v>123.43952150260715</v>
      </c>
    </row>
    <row r="8" spans="1:6">
      <c r="A8" t="s">
        <v>7</v>
      </c>
      <c r="C8" s="3">
        <v>452.47637965964753</v>
      </c>
      <c r="D8" s="3">
        <v>404.06493892587326</v>
      </c>
      <c r="E8" s="3">
        <v>367.39070714499854</v>
      </c>
      <c r="F8" s="3">
        <v>338.71498863644899</v>
      </c>
    </row>
    <row r="9" spans="1:6">
      <c r="A9" s="6" t="s">
        <v>42</v>
      </c>
      <c r="B9" s="6"/>
      <c r="C9" s="7">
        <f>SUM(C3:C8)</f>
        <v>2526.8948043191413</v>
      </c>
      <c r="D9" s="7">
        <f t="shared" ref="D9:F9" si="0">SUM(D3:D8)</f>
        <v>2439.7542455036119</v>
      </c>
      <c r="E9" s="7">
        <f t="shared" si="0"/>
        <v>2395.8730334133511</v>
      </c>
      <c r="F9" s="7">
        <f t="shared" si="0"/>
        <v>2370.997470360322</v>
      </c>
    </row>
    <row r="10" spans="1:6">
      <c r="A10" s="1" t="s">
        <v>1</v>
      </c>
      <c r="B10" s="1" t="s">
        <v>9</v>
      </c>
      <c r="C10" s="4">
        <v>2020</v>
      </c>
      <c r="D10" s="4">
        <v>2030</v>
      </c>
      <c r="E10" s="4">
        <v>2040</v>
      </c>
      <c r="F10" s="4">
        <v>2050</v>
      </c>
    </row>
    <row r="11" spans="1:6">
      <c r="A11" t="s">
        <v>2</v>
      </c>
      <c r="B11" t="s">
        <v>10</v>
      </c>
      <c r="C11" s="3">
        <v>18.330622785029874</v>
      </c>
      <c r="D11" s="3">
        <v>18.6108319691871</v>
      </c>
      <c r="E11" s="3">
        <v>19.196827548916495</v>
      </c>
      <c r="F11" s="3">
        <v>19.946370296743204</v>
      </c>
    </row>
    <row r="12" spans="1:6">
      <c r="B12" t="s">
        <v>11</v>
      </c>
      <c r="C12" s="3">
        <v>53.399500214983689</v>
      </c>
      <c r="D12" s="3">
        <v>38.730015918103057</v>
      </c>
      <c r="E12" s="3">
        <v>23.620435848925741</v>
      </c>
      <c r="F12" s="3">
        <v>7.2664015767599492</v>
      </c>
    </row>
    <row r="13" spans="1:6">
      <c r="B13" t="s">
        <v>12</v>
      </c>
      <c r="C13" s="3">
        <v>30.534344302557049</v>
      </c>
      <c r="D13" s="3">
        <v>27.557803768468002</v>
      </c>
      <c r="E13" s="3">
        <v>24.436094985211138</v>
      </c>
      <c r="F13" s="3">
        <v>20.810277381742232</v>
      </c>
    </row>
    <row r="14" spans="1:6">
      <c r="B14" t="s">
        <v>13</v>
      </c>
      <c r="C14" s="3">
        <v>75.458205866491014</v>
      </c>
      <c r="D14" s="3">
        <v>55.525182350652877</v>
      </c>
      <c r="E14" s="3">
        <v>36.464664851340359</v>
      </c>
      <c r="F14" s="3">
        <v>17.081721346064668</v>
      </c>
    </row>
    <row r="15" spans="1:6">
      <c r="B15" t="s">
        <v>14</v>
      </c>
      <c r="C15" s="3">
        <v>0.27711452993158758</v>
      </c>
      <c r="D15" s="3">
        <v>0.18207159405396081</v>
      </c>
      <c r="E15" s="3">
        <v>9.1454052653142298E-2</v>
      </c>
      <c r="F15" s="3">
        <v>0</v>
      </c>
    </row>
    <row r="16" spans="1:6">
      <c r="B16" t="s">
        <v>15</v>
      </c>
      <c r="C16" s="3">
        <v>657.21744022431449</v>
      </c>
      <c r="D16" s="3">
        <v>663.43667907787994</v>
      </c>
      <c r="E16" s="3">
        <v>681.42231428651428</v>
      </c>
      <c r="F16" s="3">
        <v>705.43909799965559</v>
      </c>
    </row>
    <row r="17" spans="1:6">
      <c r="B17" t="s">
        <v>16</v>
      </c>
      <c r="C17" s="3">
        <v>29.088928892680151</v>
      </c>
      <c r="D17" s="3">
        <v>29.059274756698315</v>
      </c>
      <c r="E17" s="3">
        <v>29.443042860366383</v>
      </c>
      <c r="F17" s="3">
        <v>29.981474901781954</v>
      </c>
    </row>
    <row r="18" spans="1:6">
      <c r="B18" t="s">
        <v>17</v>
      </c>
      <c r="C18" s="3">
        <v>111.18853445594473</v>
      </c>
      <c r="D18" s="3">
        <v>77.023724619828698</v>
      </c>
      <c r="E18" s="3">
        <v>42.84899748890782</v>
      </c>
      <c r="F18" s="3">
        <v>6.7792258786251685</v>
      </c>
    </row>
    <row r="19" spans="1:6">
      <c r="B19" t="s">
        <v>18</v>
      </c>
      <c r="C19" s="3">
        <v>55.918396097284571</v>
      </c>
      <c r="D19" s="3">
        <v>45.649856347809724</v>
      </c>
      <c r="E19" s="3">
        <v>35.123882788870105</v>
      </c>
      <c r="F19" s="3">
        <v>23.5970228495047</v>
      </c>
    </row>
    <row r="20" spans="1:6">
      <c r="B20" t="s">
        <v>19</v>
      </c>
      <c r="C20" s="3">
        <v>8.5590920185554857</v>
      </c>
      <c r="D20" s="3">
        <v>5.8084812242692241</v>
      </c>
      <c r="E20" s="3">
        <v>3.002433979272773</v>
      </c>
      <c r="F20" s="3">
        <v>0</v>
      </c>
    </row>
    <row r="21" spans="1:6">
      <c r="C21" s="7">
        <f>SUM(C11:C20)</f>
        <v>1039.9721793877727</v>
      </c>
      <c r="D21" s="7">
        <f t="shared" ref="D21:F21" si="1">SUM(D11:D20)</f>
        <v>961.583921626951</v>
      </c>
      <c r="E21" s="7">
        <f t="shared" si="1"/>
        <v>895.6501486909782</v>
      </c>
      <c r="F21" s="7">
        <f t="shared" si="1"/>
        <v>830.90159223087755</v>
      </c>
    </row>
    <row r="22" spans="1:6">
      <c r="A22" s="1" t="s">
        <v>1</v>
      </c>
      <c r="B22" s="1" t="s">
        <v>21</v>
      </c>
      <c r="C22" s="4">
        <v>2020</v>
      </c>
      <c r="D22" s="4">
        <v>2030</v>
      </c>
      <c r="E22" s="4">
        <v>2040</v>
      </c>
      <c r="F22" s="4">
        <v>2050</v>
      </c>
    </row>
    <row r="23" spans="1:6">
      <c r="A23" t="s">
        <v>3</v>
      </c>
      <c r="B23" t="s">
        <v>22</v>
      </c>
      <c r="C23" s="3">
        <v>15.134306112992549</v>
      </c>
      <c r="D23" s="3">
        <v>15.73726385190686</v>
      </c>
      <c r="E23" s="3">
        <v>16.448585971574254</v>
      </c>
      <c r="F23" s="3">
        <v>17.204187983909137</v>
      </c>
    </row>
    <row r="24" spans="1:6">
      <c r="A24" t="s">
        <v>23</v>
      </c>
      <c r="B24" t="s">
        <v>24</v>
      </c>
      <c r="C24" s="3">
        <v>1.5014788131086132</v>
      </c>
      <c r="D24" s="3">
        <v>9.9714043397543417</v>
      </c>
      <c r="E24" s="3">
        <v>19.220568855122622</v>
      </c>
      <c r="F24" s="3">
        <v>29.395978648008523</v>
      </c>
    </row>
    <row r="25" spans="1:6">
      <c r="B25" t="s">
        <v>25</v>
      </c>
      <c r="C25" s="3">
        <v>8.2330157711220583E-2</v>
      </c>
      <c r="D25" s="3">
        <v>0.54675903064735532</v>
      </c>
      <c r="E25" s="3">
        <v>1.0539158284310748</v>
      </c>
      <c r="F25" s="3">
        <v>1.6118609930179457</v>
      </c>
    </row>
    <row r="26" spans="1:6">
      <c r="B26" t="s">
        <v>26</v>
      </c>
      <c r="C26" s="3">
        <v>0.16945981487942682</v>
      </c>
      <c r="D26" s="3">
        <v>1.1253917301349148</v>
      </c>
      <c r="E26" s="3">
        <v>2.1692703022484667</v>
      </c>
      <c r="F26" s="3">
        <v>3.3176866856971845</v>
      </c>
    </row>
    <row r="27" spans="1:6">
      <c r="B27" t="s">
        <v>27</v>
      </c>
      <c r="C27" s="3">
        <v>0.31398201889816019</v>
      </c>
      <c r="D27" s="3">
        <v>2.0851722056433357</v>
      </c>
      <c r="E27" s="3">
        <v>4.0193124241081168</v>
      </c>
      <c r="F27" s="3">
        <v>6.1471438551796274</v>
      </c>
    </row>
    <row r="28" spans="1:6">
      <c r="B28" t="s">
        <v>28</v>
      </c>
      <c r="C28" s="3">
        <v>0.46035722568463427</v>
      </c>
      <c r="D28" s="3">
        <v>3.0572563878991281</v>
      </c>
      <c r="E28" s="3">
        <v>5.8930719194055383</v>
      </c>
      <c r="F28" s="3">
        <v>9.0128786934196796</v>
      </c>
    </row>
    <row r="29" spans="1:6">
      <c r="B29" t="s">
        <v>29</v>
      </c>
      <c r="C29" s="7">
        <f>C23+C24+C26+C28</f>
        <v>17.265601966665226</v>
      </c>
      <c r="D29" s="7">
        <f t="shared" ref="D29:F29" si="2">D23+D24+D26+D28</f>
        <v>29.891316309695245</v>
      </c>
      <c r="E29" s="7">
        <f t="shared" si="2"/>
        <v>43.731497048350874</v>
      </c>
      <c r="F29" s="7">
        <f t="shared" si="2"/>
        <v>58.930732011034522</v>
      </c>
    </row>
    <row r="30" spans="1:6">
      <c r="A30" t="s">
        <v>6</v>
      </c>
      <c r="B30" t="s">
        <v>30</v>
      </c>
      <c r="C30" s="3">
        <v>0</v>
      </c>
      <c r="D30" s="3">
        <v>0</v>
      </c>
      <c r="E30" s="3">
        <v>0</v>
      </c>
      <c r="F30" s="8">
        <v>0</v>
      </c>
    </row>
    <row r="31" spans="1:6">
      <c r="B31" t="s">
        <v>31</v>
      </c>
      <c r="C31" s="3">
        <v>0</v>
      </c>
      <c r="D31" s="3">
        <v>0</v>
      </c>
      <c r="E31" s="3">
        <v>0</v>
      </c>
      <c r="F31" s="8">
        <v>0</v>
      </c>
    </row>
    <row r="32" spans="1:6">
      <c r="B32" t="s">
        <v>32</v>
      </c>
      <c r="C32" s="3">
        <v>6.8170977614283963</v>
      </c>
      <c r="D32" s="3">
        <v>41.840398593342478</v>
      </c>
      <c r="E32" s="3">
        <v>80.750041756535623</v>
      </c>
      <c r="F32" s="3">
        <v>123.43952150260715</v>
      </c>
    </row>
    <row r="33" spans="1:8">
      <c r="C33" s="7">
        <f>C32</f>
        <v>6.8170977614283963</v>
      </c>
      <c r="D33" s="7">
        <f>D32</f>
        <v>41.840398593342478</v>
      </c>
      <c r="E33" s="7">
        <f>E32</f>
        <v>80.750041756535623</v>
      </c>
      <c r="F33" s="7">
        <f>F32</f>
        <v>123.43952150260715</v>
      </c>
    </row>
    <row r="34" spans="1:8">
      <c r="A34" s="1" t="s">
        <v>1</v>
      </c>
      <c r="B34" s="1" t="s">
        <v>21</v>
      </c>
      <c r="C34" s="4">
        <v>2020</v>
      </c>
      <c r="D34" s="4">
        <v>2030</v>
      </c>
      <c r="E34" s="4">
        <v>2040</v>
      </c>
      <c r="F34" s="4">
        <v>2050</v>
      </c>
    </row>
    <row r="35" spans="1:8">
      <c r="B35" t="s">
        <v>43</v>
      </c>
      <c r="C35" s="3">
        <f>C11+C16</f>
        <v>675.54806300934433</v>
      </c>
      <c r="D35" s="3">
        <f t="shared" ref="D35:F35" si="3">D11+D16</f>
        <v>682.04751104706702</v>
      </c>
      <c r="E35" s="3">
        <f t="shared" si="3"/>
        <v>700.61914183543081</v>
      </c>
      <c r="F35" s="3">
        <f t="shared" si="3"/>
        <v>725.38546829639881</v>
      </c>
    </row>
    <row r="36" spans="1:8">
      <c r="B36" t="s">
        <v>44</v>
      </c>
      <c r="C36" s="3">
        <f>C12+C13+C18+C19+C20</f>
        <v>259.59986708932553</v>
      </c>
      <c r="D36" s="3">
        <f t="shared" ref="D36:F36" si="4">D12+D13+D18+D19+D20</f>
        <v>194.76988187847871</v>
      </c>
      <c r="E36" s="3">
        <f t="shared" si="4"/>
        <v>129.03184509118759</v>
      </c>
      <c r="F36" s="3">
        <f t="shared" si="4"/>
        <v>58.452927686632052</v>
      </c>
    </row>
    <row r="37" spans="1:8">
      <c r="B37" t="s">
        <v>35</v>
      </c>
      <c r="C37" s="3">
        <f>C14</f>
        <v>75.458205866491014</v>
      </c>
      <c r="D37" s="3">
        <f t="shared" ref="D37:F37" si="5">D14</f>
        <v>55.525182350652877</v>
      </c>
      <c r="E37" s="3">
        <f t="shared" si="5"/>
        <v>36.464664851340359</v>
      </c>
      <c r="F37" s="3">
        <f t="shared" si="5"/>
        <v>17.081721346064668</v>
      </c>
    </row>
    <row r="38" spans="1:8">
      <c r="B38" t="s">
        <v>45</v>
      </c>
      <c r="C38" s="3">
        <f>C17+C15</f>
        <v>29.366043422611739</v>
      </c>
      <c r="D38" s="3">
        <f t="shared" ref="D38:F38" si="6">D17+D15</f>
        <v>29.241346350752277</v>
      </c>
      <c r="E38" s="3">
        <f t="shared" si="6"/>
        <v>29.534496913019524</v>
      </c>
      <c r="F38" s="3">
        <f t="shared" si="6"/>
        <v>29.981474901781954</v>
      </c>
    </row>
    <row r="39" spans="1:8">
      <c r="B39" t="s">
        <v>37</v>
      </c>
      <c r="C39" s="3">
        <f>C29</f>
        <v>17.265601966665226</v>
      </c>
      <c r="D39" s="3">
        <f t="shared" ref="D39:F39" si="7">D29</f>
        <v>29.891316309695245</v>
      </c>
      <c r="E39" s="3">
        <f t="shared" si="7"/>
        <v>43.731497048350874</v>
      </c>
      <c r="F39" s="3">
        <f t="shared" si="7"/>
        <v>58.930732011034522</v>
      </c>
    </row>
    <row r="40" spans="1:8">
      <c r="B40" t="s">
        <v>38</v>
      </c>
      <c r="C40" s="3">
        <f>C27</f>
        <v>0.31398201889816019</v>
      </c>
      <c r="D40" s="3">
        <f t="shared" ref="D40:F40" si="8">D27</f>
        <v>2.0851722056433357</v>
      </c>
      <c r="E40" s="3">
        <f t="shared" si="8"/>
        <v>4.0193124241081168</v>
      </c>
      <c r="F40" s="3">
        <f t="shared" si="8"/>
        <v>6.1471438551796274</v>
      </c>
    </row>
    <row r="41" spans="1:8">
      <c r="B41" t="s">
        <v>39</v>
      </c>
      <c r="C41" s="3">
        <f>C4-C23</f>
        <v>575.90917000433694</v>
      </c>
      <c r="D41" s="3">
        <f t="shared" ref="D41:F41" si="9">D4-D23</f>
        <v>579.98206955558078</v>
      </c>
      <c r="E41" s="3">
        <f t="shared" si="9"/>
        <v>597.13678115204152</v>
      </c>
      <c r="F41" s="3">
        <f t="shared" si="9"/>
        <v>619.30024978345773</v>
      </c>
    </row>
    <row r="42" spans="1:8">
      <c r="B42" t="s">
        <v>4</v>
      </c>
      <c r="C42" s="3">
        <f>C5</f>
        <v>398.01728623207873</v>
      </c>
      <c r="D42" s="3">
        <f t="shared" ref="D42:F42" si="10">D5</f>
        <v>385.03006208183399</v>
      </c>
      <c r="E42" s="3">
        <f t="shared" si="10"/>
        <v>372.8054528975598</v>
      </c>
      <c r="F42" s="3">
        <f t="shared" si="10"/>
        <v>359.62734991350669</v>
      </c>
    </row>
    <row r="43" spans="1:8">
      <c r="B43" t="s">
        <v>40</v>
      </c>
      <c r="C43" s="3">
        <f>C6-C24-C26-C27-C28</f>
        <v>36.123107288313413</v>
      </c>
      <c r="D43" s="3">
        <f t="shared" ref="D43:F43" si="11">D6-D24-D26-D27-D28</f>
        <v>35.27636620469228</v>
      </c>
      <c r="E43" s="3">
        <f t="shared" si="11"/>
        <v>34.389092298778138</v>
      </c>
      <c r="F43" s="3">
        <f t="shared" si="11"/>
        <v>33.935892427209573</v>
      </c>
    </row>
    <row r="44" spans="1:8">
      <c r="B44" t="s">
        <v>6</v>
      </c>
      <c r="C44" s="3">
        <f>C7</f>
        <v>6.8170977614283963</v>
      </c>
      <c r="D44" s="3">
        <f t="shared" ref="D44:F44" si="12">D7</f>
        <v>41.840398593342478</v>
      </c>
      <c r="E44" s="3">
        <f t="shared" si="12"/>
        <v>80.750041756535623</v>
      </c>
      <c r="F44" s="3">
        <f t="shared" si="12"/>
        <v>123.43952150260715</v>
      </c>
    </row>
    <row r="45" spans="1:8">
      <c r="B45" t="s">
        <v>7</v>
      </c>
      <c r="C45" s="3">
        <f>C8</f>
        <v>452.47637965964753</v>
      </c>
      <c r="D45" s="3">
        <f t="shared" ref="D45:F45" si="13">D8</f>
        <v>404.06493892587326</v>
      </c>
      <c r="E45" s="3">
        <f t="shared" si="13"/>
        <v>367.39070714499854</v>
      </c>
      <c r="F45" s="3">
        <f t="shared" si="13"/>
        <v>338.71498863644899</v>
      </c>
    </row>
    <row r="46" spans="1:8">
      <c r="C46" s="7">
        <f>SUM(C35:C45)</f>
        <v>2526.8948043191408</v>
      </c>
      <c r="D46" s="7">
        <f t="shared" ref="D46:F46" si="14">SUM(D35:D45)</f>
        <v>2439.7542455036123</v>
      </c>
      <c r="E46" s="7">
        <f t="shared" si="14"/>
        <v>2395.8730334133511</v>
      </c>
      <c r="F46" s="7">
        <f t="shared" si="14"/>
        <v>2370.997470360322</v>
      </c>
      <c r="H46" s="18"/>
    </row>
    <row r="47" spans="1:8">
      <c r="C47" s="9"/>
      <c r="D47" s="9"/>
      <c r="E47" s="9"/>
      <c r="F47" s="9"/>
    </row>
  </sheetData>
  <mergeCells count="1">
    <mergeCell ref="C1:F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J46"/>
  <sheetViews>
    <sheetView workbookViewId="0">
      <selection activeCell="D3" sqref="D3"/>
    </sheetView>
  </sheetViews>
  <sheetFormatPr defaultRowHeight="15"/>
  <cols>
    <col min="1" max="2" width="25.28515625" customWidth="1"/>
    <col min="3" max="3" width="21.85546875" customWidth="1"/>
    <col min="4" max="4" width="17.28515625" customWidth="1"/>
    <col min="5" max="5" width="16.140625" customWidth="1"/>
    <col min="6" max="6" width="15.5703125" customWidth="1"/>
    <col min="7" max="7" width="12.85546875" customWidth="1"/>
    <col min="8" max="8" width="16.85546875" customWidth="1"/>
    <col min="9" max="9" width="13.140625" customWidth="1"/>
    <col min="10" max="10" width="16.28515625" customWidth="1"/>
  </cols>
  <sheetData>
    <row r="1" spans="1:10">
      <c r="A1" s="15" t="s">
        <v>46</v>
      </c>
    </row>
    <row r="2" spans="1:10" ht="45">
      <c r="A2" s="1" t="s">
        <v>1</v>
      </c>
      <c r="B2" s="1"/>
      <c r="C2" s="4" t="s">
        <v>47</v>
      </c>
      <c r="D2" s="13" t="s">
        <v>48</v>
      </c>
      <c r="E2" s="4" t="s">
        <v>49</v>
      </c>
      <c r="F2" s="13" t="s">
        <v>50</v>
      </c>
      <c r="G2" s="4" t="s">
        <v>51</v>
      </c>
      <c r="H2" s="13" t="s">
        <v>52</v>
      </c>
      <c r="I2" s="4" t="s">
        <v>53</v>
      </c>
      <c r="J2" s="13" t="s">
        <v>54</v>
      </c>
    </row>
    <row r="3" spans="1:10">
      <c r="A3" t="s">
        <v>2</v>
      </c>
      <c r="C3" s="3">
        <v>46.486865146674532</v>
      </c>
      <c r="D3" s="19">
        <f>C3/'FD incl HH waste 20 to 50'!C3*100</f>
        <v>4.4700104548990112</v>
      </c>
      <c r="E3" s="19">
        <v>19.909877966726622</v>
      </c>
      <c r="F3" s="19">
        <f>E3/'FD incl HH waste 20 to 50'!D3*100</f>
        <v>2.0705294170310302</v>
      </c>
      <c r="G3" s="19">
        <v>9.5772074389326427</v>
      </c>
      <c r="H3" s="19">
        <f>G3/'FD incl HH waste 20 to 50'!E3*100</f>
        <v>1.0693022775611707</v>
      </c>
      <c r="I3" s="19">
        <v>4.802685098041354</v>
      </c>
      <c r="J3" s="14">
        <f>I3/'FD incl HH waste 20 to 50'!F3*100</f>
        <v>0.57800889334520145</v>
      </c>
    </row>
    <row r="4" spans="1:10">
      <c r="A4" t="s">
        <v>3</v>
      </c>
      <c r="C4" s="3">
        <v>49.909470950114525</v>
      </c>
      <c r="D4" s="19">
        <f>C4/'FD incl HH waste 20 to 50'!C4*100</f>
        <v>8.4442977491230895</v>
      </c>
      <c r="E4" s="19">
        <v>31.509852556650717</v>
      </c>
      <c r="F4" s="19">
        <f>E4/'FD incl HH waste 20 to 50'!D4*100</f>
        <v>5.2893788718280783</v>
      </c>
      <c r="G4" s="19">
        <v>25.182640239673706</v>
      </c>
      <c r="H4" s="19">
        <f>G4/'FD incl HH waste 20 to 50'!E4*100</f>
        <v>4.1041787482197716</v>
      </c>
      <c r="I4" s="19">
        <v>23.408039865165243</v>
      </c>
      <c r="J4" s="14">
        <f>I4/'FD incl HH waste 20 to 50'!F4*100</f>
        <v>3.6775925627906685</v>
      </c>
    </row>
    <row r="5" spans="1:10">
      <c r="A5" t="s">
        <v>4</v>
      </c>
      <c r="C5" s="3">
        <v>6.1610556580371165</v>
      </c>
      <c r="D5" s="19">
        <f>C5/'FD incl HH waste 20 to 50'!C5*100</f>
        <v>1.5479367030417581</v>
      </c>
      <c r="E5" s="19">
        <v>2.3926687577053585</v>
      </c>
      <c r="F5" s="19">
        <f>E5/'FD incl HH waste 20 to 50'!D5*100</f>
        <v>0.62142388175311425</v>
      </c>
      <c r="G5" s="19">
        <v>1.0747568323549486</v>
      </c>
      <c r="H5" s="19">
        <f>G5/'FD incl HH waste 20 to 50'!E5*100</f>
        <v>0.28828892496115721</v>
      </c>
      <c r="I5" s="19">
        <v>0.6076894094673122</v>
      </c>
      <c r="J5" s="14">
        <f>I5/'FD incl HH waste 20 to 50'!F5*100</f>
        <v>0.1689775289931276</v>
      </c>
    </row>
    <row r="6" spans="1:10">
      <c r="A6" t="s">
        <v>5</v>
      </c>
      <c r="C6" s="3">
        <v>0.80745961265577293</v>
      </c>
      <c r="D6" s="19">
        <f>C6/'FD incl HH waste 20 to 50'!C6*100</f>
        <v>2.093579000747722</v>
      </c>
      <c r="E6" s="19">
        <v>0.72905518527250868</v>
      </c>
      <c r="F6" s="19">
        <f>E6/'FD incl HH waste 20 to 50'!D6*100</f>
        <v>1.4152127016049072</v>
      </c>
      <c r="G6" s="19">
        <v>0.76703396289448522</v>
      </c>
      <c r="H6" s="19">
        <f>G6/'FD incl HH waste 20 to 50'!E6*100</f>
        <v>1.1676337329483384</v>
      </c>
      <c r="I6" s="19">
        <v>0.8828884221104506</v>
      </c>
      <c r="J6" s="14">
        <f>I6/'FD incl HH waste 20 to 50'!F6*100</f>
        <v>1.0791993049838067</v>
      </c>
    </row>
    <row r="7" spans="1:10">
      <c r="A7" t="s">
        <v>6</v>
      </c>
      <c r="C7" s="3">
        <v>0.13994890919275488</v>
      </c>
      <c r="D7" s="19">
        <f>C7/'FD incl HH waste 20 to 50'!C7*100</f>
        <v>2.0529104039639177</v>
      </c>
      <c r="E7" s="19">
        <v>0.58964904455836864</v>
      </c>
      <c r="F7" s="19">
        <f>E7/'FD incl HH waste 20 to 50'!D7*100</f>
        <v>1.4092816138998061</v>
      </c>
      <c r="G7" s="19">
        <v>0.9411470932058652</v>
      </c>
      <c r="H7" s="19">
        <f>G7/'FD incl HH waste 20 to 50'!E7*100</f>
        <v>1.1655066334745172</v>
      </c>
      <c r="I7" s="19">
        <v>1.3311710844214399</v>
      </c>
      <c r="J7" s="14">
        <f>I7/'FD incl HH waste 20 to 50'!F7*100</f>
        <v>1.07839942039416</v>
      </c>
    </row>
    <row r="8" spans="1:10">
      <c r="A8" t="s">
        <v>7</v>
      </c>
      <c r="C8" s="19">
        <v>43.685364875948153</v>
      </c>
      <c r="D8" s="19">
        <f>C8/'FD incl HH waste 20 to 50'!C8*100</f>
        <v>9.654728255386118</v>
      </c>
      <c r="E8" s="19">
        <v>18.646288683750925</v>
      </c>
      <c r="F8" s="19">
        <f>E8/'FD incl HH waste 20 to 50'!D8*100</f>
        <v>4.6146762283603211</v>
      </c>
      <c r="G8" s="19">
        <v>9.7459511630534212</v>
      </c>
      <c r="H8" s="19">
        <f>G8/'FD incl HH waste 20 to 50'!E8*100</f>
        <v>2.6527484156552101</v>
      </c>
      <c r="I8" s="19">
        <v>6.5269266249550064</v>
      </c>
      <c r="J8" s="14">
        <f>I8/'FD incl HH waste 20 to 50'!F8*100</f>
        <v>1.9269671682467275</v>
      </c>
    </row>
    <row r="9" spans="1:10">
      <c r="A9" s="6" t="s">
        <v>8</v>
      </c>
      <c r="C9" s="7">
        <f>SUM(C3:C8)</f>
        <v>147.19016515262285</v>
      </c>
      <c r="D9" s="20">
        <f t="shared" ref="D9:J9" si="0">SUM(D3:D8)</f>
        <v>28.263462567161614</v>
      </c>
      <c r="E9" s="20">
        <f t="shared" si="0"/>
        <v>73.7773921946645</v>
      </c>
      <c r="F9" s="20">
        <f t="shared" si="0"/>
        <v>15.420502714477255</v>
      </c>
      <c r="G9" s="20">
        <f t="shared" si="0"/>
        <v>47.288736730115069</v>
      </c>
      <c r="H9" s="20">
        <f t="shared" si="0"/>
        <v>10.447658732820164</v>
      </c>
      <c r="I9" s="20">
        <f t="shared" si="0"/>
        <v>37.559400504160806</v>
      </c>
      <c r="J9" s="20">
        <f t="shared" si="0"/>
        <v>8.5091448787536912</v>
      </c>
    </row>
    <row r="10" spans="1:10">
      <c r="A10" s="1" t="s">
        <v>1</v>
      </c>
      <c r="B10" s="1" t="s">
        <v>21</v>
      </c>
      <c r="C10" s="16">
        <v>2020</v>
      </c>
      <c r="D10" s="8"/>
      <c r="E10" s="16">
        <v>2030</v>
      </c>
      <c r="F10" s="8"/>
      <c r="G10" s="16">
        <v>2040</v>
      </c>
      <c r="H10" s="8"/>
      <c r="I10" s="16">
        <v>2050</v>
      </c>
    </row>
    <row r="11" spans="1:10">
      <c r="A11" t="s">
        <v>2</v>
      </c>
      <c r="B11" t="s">
        <v>10</v>
      </c>
      <c r="C11" s="10">
        <f>D3/100*'FD incl HH waste 20 to 50'!C11</f>
        <v>0.8193807549389357</v>
      </c>
      <c r="E11" s="10">
        <f>F3/100*'FD incl HH waste 20 to 50'!D11</f>
        <v>0.38534275067623425</v>
      </c>
      <c r="G11" s="10">
        <f>H3/100*'FD incl HH waste 20 to 50'!E11</f>
        <v>0.20527211420005434</v>
      </c>
      <c r="I11" s="10">
        <f>J3/100*'FD incl HH waste 20 to 50'!F11</f>
        <v>0.11529179421474137</v>
      </c>
    </row>
    <row r="12" spans="1:10">
      <c r="B12" t="s">
        <v>11</v>
      </c>
      <c r="C12" s="10">
        <f>D3/100*'FD incl HH waste 20 to 50'!C12</f>
        <v>2.3869632424735912</v>
      </c>
      <c r="E12" s="10">
        <f>F3/100*'FD incl HH waste 20 to 50'!D12</f>
        <v>0.80191637280512451</v>
      </c>
      <c r="G12" s="10">
        <f>H3/100*'FD incl HH waste 20 to 50'!E12</f>
        <v>0.25257385850243819</v>
      </c>
      <c r="I12" s="10">
        <f>J3/100*'FD incl HH waste 20 to 50'!F12</f>
        <v>4.2000447339848451E-2</v>
      </c>
    </row>
    <row r="13" spans="1:10">
      <c r="B13" t="s">
        <v>12</v>
      </c>
      <c r="C13" s="10">
        <f>D3/100*'FD incl HH waste 20 to 50'!C13</f>
        <v>1.3648883826591607</v>
      </c>
      <c r="E13" s="10">
        <f>F3/100*'FD incl HH waste 20 to 50'!D13</f>
        <v>0.57059243371381585</v>
      </c>
      <c r="G13" s="10">
        <f>H3/100*'FD incl HH waste 20 to 50'!E13</f>
        <v>0.26129572022387371</v>
      </c>
      <c r="I13" s="10">
        <f>J3/100*'FD incl HH waste 20 to 50'!F13</f>
        <v>0.12028525399627504</v>
      </c>
    </row>
    <row r="14" spans="1:10">
      <c r="B14" t="s">
        <v>13</v>
      </c>
      <c r="C14" s="10">
        <f>D3/100*'FD incl HH waste 20 to 50'!C14</f>
        <v>3.3729896913113677</v>
      </c>
      <c r="E14" s="10">
        <f>F3/100*'FD incl HH waste 20 to 50'!D14</f>
        <v>1.1496652344303895</v>
      </c>
      <c r="G14" s="10">
        <f>H3/100*'FD incl HH waste 20 to 50'!E14</f>
        <v>0.38991749176043011</v>
      </c>
      <c r="I14" s="10">
        <f>J3/100*'FD incl HH waste 20 to 50'!F14</f>
        <v>9.8733868516699436E-2</v>
      </c>
    </row>
    <row r="15" spans="1:10">
      <c r="B15" t="s">
        <v>14</v>
      </c>
      <c r="C15" s="10">
        <f>D3/100*'FD incl HH waste 20 to 50'!C15</f>
        <v>1.2387048459986215E-2</v>
      </c>
      <c r="E15" s="10">
        <f>F3/100*'FD incl HH waste 20 to 50'!D15</f>
        <v>3.7698459149445788E-3</v>
      </c>
      <c r="G15" s="10">
        <f>H3/100*'FD incl HH waste 20 to 50'!E15</f>
        <v>9.7792026794204286E-4</v>
      </c>
      <c r="I15" s="10">
        <f>J3/100*'FD incl HH waste 20 to 50'!F15</f>
        <v>0</v>
      </c>
    </row>
    <row r="16" spans="1:10">
      <c r="B16" t="s">
        <v>15</v>
      </c>
      <c r="C16" s="10">
        <f>D3/100*'FD incl HH waste 20 to 50'!C16</f>
        <v>29.377688289446517</v>
      </c>
      <c r="E16" s="10">
        <f>F3/100*'FD incl HH waste 20 to 50'!D16</f>
        <v>13.736651603681254</v>
      </c>
      <c r="G16" s="10">
        <f>H3/100*'FD incl HH waste 20 to 50'!E16</f>
        <v>7.2864643264757358</v>
      </c>
      <c r="I16" s="10">
        <f>J3/100*'FD incl HH waste 20 to 50'!F16</f>
        <v>4.0775007235721805</v>
      </c>
    </row>
    <row r="17" spans="1:9">
      <c r="B17" t="s">
        <v>16</v>
      </c>
      <c r="C17" s="10">
        <f>D3/100*'FD incl HH waste 20 to 50'!C17</f>
        <v>1.3002781627209421</v>
      </c>
      <c r="E17" s="10">
        <f>F3/100*'FD incl HH waste 20 to 50'!D17</f>
        <v>0.60168083221331092</v>
      </c>
      <c r="G17" s="10">
        <f>H3/100*'FD incl HH waste 20 to 50'!E17</f>
        <v>0.31483512788920937</v>
      </c>
      <c r="I17" s="10">
        <f>J3/100*'FD incl HH waste 20 to 50'!F17</f>
        <v>0.1732955912883592</v>
      </c>
    </row>
    <row r="18" spans="1:9">
      <c r="B18" t="s">
        <v>17</v>
      </c>
      <c r="C18" s="10">
        <f>D3/100*'FD incl HH waste 20 to 50'!C18</f>
        <v>4.9701391148297196</v>
      </c>
      <c r="E18" s="10">
        <f>F3/100*'FD incl HH waste 20 to 50'!D18</f>
        <v>1.5947988763465253</v>
      </c>
      <c r="G18" s="10">
        <f>H3/100*'FD incl HH waste 20 to 50'!E18</f>
        <v>0.45818530606102015</v>
      </c>
      <c r="I18" s="10">
        <f>J3/100*'FD incl HH waste 20 to 50'!F18</f>
        <v>3.9184528478412847E-2</v>
      </c>
    </row>
    <row r="19" spans="1:9">
      <c r="B19" t="s">
        <v>18</v>
      </c>
      <c r="C19" s="10">
        <f>D3/100*'FD incl HH waste 20 to 50'!C19</f>
        <v>2.499558151760461</v>
      </c>
      <c r="E19" s="10">
        <f>F3/100*'FD incl HH waste 20 to 50'!D19</f>
        <v>0.94519370451380746</v>
      </c>
      <c r="G19" s="10">
        <f>H3/100*'FD incl HH waste 20 to 50'!E19</f>
        <v>0.37558047862930405</v>
      </c>
      <c r="I19" s="10">
        <f>J3/100*'FD incl HH waste 20 to 50'!F19</f>
        <v>0.13639289063483645</v>
      </c>
    </row>
    <row r="20" spans="1:9">
      <c r="B20" t="s">
        <v>19</v>
      </c>
      <c r="C20" s="10">
        <f>D3/100*'FD incl HH waste 20 to 50'!C20</f>
        <v>0.38259230807385702</v>
      </c>
      <c r="E20" s="10">
        <f>F3/100*'FD incl HH waste 20 to 50'!D20</f>
        <v>0.12026631243121842</v>
      </c>
      <c r="G20" s="10">
        <f>H3/100*'FD incl HH waste 20 to 50'!E20</f>
        <v>3.2105094922634247E-2</v>
      </c>
      <c r="I20" s="10">
        <f>J3/100*'FD incl HH waste 20 to 50'!F20</f>
        <v>0</v>
      </c>
    </row>
    <row r="21" spans="1:9">
      <c r="A21" s="6" t="s">
        <v>20</v>
      </c>
      <c r="C21" s="7">
        <f>SUM(C11:C20)</f>
        <v>46.486865146674546</v>
      </c>
      <c r="D21" s="9"/>
      <c r="E21" s="7">
        <f>SUM(E11:E20)</f>
        <v>19.909877966726629</v>
      </c>
      <c r="F21" s="9"/>
      <c r="G21" s="7">
        <f>SUM(G11:G20)</f>
        <v>9.5772074389326427</v>
      </c>
      <c r="H21" s="9"/>
      <c r="I21" s="7">
        <f>SUM(I11:I20)</f>
        <v>4.8026850980413531</v>
      </c>
    </row>
    <row r="22" spans="1:9">
      <c r="A22" s="1" t="s">
        <v>1</v>
      </c>
      <c r="B22" s="1" t="s">
        <v>21</v>
      </c>
      <c r="C22" s="16">
        <v>2020</v>
      </c>
      <c r="D22" s="8"/>
      <c r="E22" s="16">
        <v>2030</v>
      </c>
      <c r="F22" s="8"/>
      <c r="G22" s="16">
        <v>2040</v>
      </c>
      <c r="H22" s="8"/>
      <c r="I22" s="16">
        <v>2050</v>
      </c>
    </row>
    <row r="23" spans="1:9">
      <c r="A23" t="s">
        <v>3</v>
      </c>
      <c r="B23" t="s">
        <v>22</v>
      </c>
      <c r="C23" s="3">
        <f>D4/100*'FD incl HH waste 20 to 50'!C23</f>
        <v>1.2779858704448279</v>
      </c>
      <c r="D23" s="3"/>
      <c r="E23" s="10">
        <f>F4/100*'FD incl HH waste 20 to 50'!D23</f>
        <v>0.83240350918659911</v>
      </c>
      <c r="F23" s="3"/>
      <c r="G23" s="10">
        <f>H4/100*'FD incl HH waste 20 to 50'!E23</f>
        <v>0.67507936982800909</v>
      </c>
      <c r="H23" s="3"/>
      <c r="I23" s="10">
        <f>J4/100*'FD incl HH waste 20 to 50'!F23</f>
        <v>0.6326999377847683</v>
      </c>
    </row>
    <row r="24" spans="1:9">
      <c r="A24" t="s">
        <v>23</v>
      </c>
      <c r="B24" t="s">
        <v>24</v>
      </c>
      <c r="C24" s="10">
        <f>D6/100*'FD incl HH waste 20 to 50'!C24</f>
        <v>3.1434645131918057E-2</v>
      </c>
      <c r="E24" s="10">
        <f>F6/100*'FD incl HH waste 20 to 50'!D24</f>
        <v>0.14111658074458638</v>
      </c>
      <c r="F24" s="3"/>
      <c r="G24" s="10">
        <f>H6/100*'FD incl HH waste 20 to 50'!E24</f>
        <v>0.22442584561697396</v>
      </c>
      <c r="H24" s="3"/>
      <c r="I24" s="10">
        <f>J6/100*'FD incl HH waste 20 to 50'!F24</f>
        <v>0.31724119726249622</v>
      </c>
    </row>
    <row r="25" spans="1:9">
      <c r="B25" t="s">
        <v>25</v>
      </c>
      <c r="C25" s="10">
        <f>D6/100*'FD incl HH waste 20 to 50'!C25</f>
        <v>1.7236468931245954E-3</v>
      </c>
      <c r="E25" s="10">
        <f>F6/100*'FD incl HH waste 20 to 50'!D25</f>
        <v>7.7378032488932399E-3</v>
      </c>
      <c r="G25" s="10">
        <f>H6/100*'FD incl HH waste 20 to 50'!E25</f>
        <v>1.2305876729643164E-2</v>
      </c>
      <c r="I25" s="10">
        <f>J6/100*'FD incl HH waste 20 to 50'!F25</f>
        <v>1.7395192633954757E-2</v>
      </c>
    </row>
    <row r="26" spans="1:9">
      <c r="B26" t="s">
        <v>26</v>
      </c>
      <c r="C26" s="10">
        <f>D6/100*'FD incl HH waste 20 to 50'!C26</f>
        <v>3.5477750990216437E-3</v>
      </c>
      <c r="E26" s="10">
        <f>F6/100*'FD incl HH waste 20 to 50'!D26</f>
        <v>1.5926686707680535E-2</v>
      </c>
      <c r="G26" s="10">
        <f>H6/100*'FD incl HH waste 20 to 50'!E26</f>
        <v>2.5329131807883473E-2</v>
      </c>
      <c r="I26" s="10">
        <f>J6/100*'FD incl HH waste 20 to 50'!F26</f>
        <v>3.5804451653584306E-2</v>
      </c>
    </row>
    <row r="27" spans="1:9">
      <c r="B27" t="s">
        <v>27</v>
      </c>
      <c r="C27" s="10">
        <f>D6/100*'FD incl HH waste 20 to 50'!C27</f>
        <v>6.5734616137756259E-3</v>
      </c>
      <c r="E27" s="10">
        <f>F6/100*'FD incl HH waste 20 to 50'!D27</f>
        <v>2.9509621904599683E-2</v>
      </c>
      <c r="G27" s="10">
        <f>H6/100*'FD incl HH waste 20 to 50'!E27</f>
        <v>4.6930847696469956E-2</v>
      </c>
      <c r="I27" s="10">
        <f>J6/100*'FD incl HH waste 20 to 50'!F27</f>
        <v>6.6339933761453321E-2</v>
      </c>
    </row>
    <row r="28" spans="1:9">
      <c r="B28" t="s">
        <v>28</v>
      </c>
      <c r="C28" s="10">
        <f>D6/100*'FD incl HH waste 20 to 50'!C28</f>
        <v>9.6379422053583016E-3</v>
      </c>
      <c r="E28" s="10">
        <f>F6/100*'FD incl HH waste 20 to 50'!D28</f>
        <v>4.3266680722175856E-2</v>
      </c>
      <c r="G28" s="10">
        <f>H6/100*'FD incl HH waste 20 to 50'!E28</f>
        <v>6.8809495637885174E-2</v>
      </c>
      <c r="I28" s="10">
        <f>J6/100*'FD incl HH waste 20 to 50'!F28</f>
        <v>9.7266924218418788E-2</v>
      </c>
    </row>
    <row r="29" spans="1:9">
      <c r="B29" t="s">
        <v>29</v>
      </c>
      <c r="C29" s="10">
        <f>C23+C24+C26+C28</f>
        <v>1.3226062328811259</v>
      </c>
      <c r="E29" s="10">
        <f>E23+E24+E26+E28</f>
        <v>1.0327134573610419</v>
      </c>
      <c r="G29" s="10">
        <f>G23+G24+G26+G28</f>
        <v>0.99364384289075169</v>
      </c>
      <c r="I29" s="10">
        <f>I23+I24+I26+I28</f>
        <v>1.0830125109192676</v>
      </c>
    </row>
    <row r="30" spans="1:9">
      <c r="A30" t="s">
        <v>6</v>
      </c>
      <c r="B30" t="s">
        <v>30</v>
      </c>
    </row>
    <row r="31" spans="1:9">
      <c r="B31" t="s">
        <v>31</v>
      </c>
    </row>
    <row r="32" spans="1:9">
      <c r="B32" t="s">
        <v>32</v>
      </c>
      <c r="C32" s="10">
        <f>D7/100*'FD incl HH waste 20 to 50'!C32</f>
        <v>0.13994890919275488</v>
      </c>
      <c r="D32" s="21"/>
      <c r="E32" s="10">
        <f>F7/100*'FD incl HH waste 20 to 50'!D32</f>
        <v>0.58964904455836864</v>
      </c>
      <c r="F32" s="10"/>
      <c r="G32" s="10">
        <f>H6/100*'FD incl HH waste 20 to 50'!E32</f>
        <v>0.94286472691917889</v>
      </c>
      <c r="H32" s="10"/>
      <c r="I32" s="10">
        <f>J6/100*'FD incl HH waste 20 to 50'!F32</f>
        <v>1.3321584581314729</v>
      </c>
    </row>
    <row r="33" spans="1:9">
      <c r="A33" s="6" t="s">
        <v>33</v>
      </c>
      <c r="C33" s="11">
        <f>C32</f>
        <v>0.13994890919275488</v>
      </c>
      <c r="D33" s="21"/>
      <c r="E33" s="11">
        <f>E32</f>
        <v>0.58964904455836864</v>
      </c>
      <c r="F33" s="10"/>
      <c r="G33" s="22">
        <f>G32</f>
        <v>0.94286472691917889</v>
      </c>
      <c r="H33" s="10"/>
      <c r="I33" s="22">
        <f>I32</f>
        <v>1.3321584581314729</v>
      </c>
    </row>
    <row r="34" spans="1:9">
      <c r="A34" s="1" t="s">
        <v>1</v>
      </c>
      <c r="B34" s="1" t="s">
        <v>21</v>
      </c>
      <c r="C34" s="16">
        <v>2020</v>
      </c>
      <c r="D34" s="8"/>
      <c r="E34" s="16">
        <v>2030</v>
      </c>
      <c r="F34" s="8"/>
      <c r="G34" s="16">
        <v>2040</v>
      </c>
      <c r="H34" s="8"/>
      <c r="I34" s="16">
        <v>2050</v>
      </c>
    </row>
    <row r="35" spans="1:9">
      <c r="B35" t="s">
        <v>43</v>
      </c>
      <c r="C35" s="3">
        <f>C11+C16</f>
        <v>30.197069044385454</v>
      </c>
      <c r="E35" s="3">
        <f>E11+E16</f>
        <v>14.121994354357488</v>
      </c>
      <c r="G35" s="3">
        <f>G11+G16</f>
        <v>7.4917364406757905</v>
      </c>
      <c r="I35" s="3">
        <f>I11+I16</f>
        <v>4.1927925177869216</v>
      </c>
    </row>
    <row r="36" spans="1:9">
      <c r="B36" t="s">
        <v>44</v>
      </c>
      <c r="C36" s="3">
        <f>C12+C13+C18+C19+C20</f>
        <v>11.604141199796789</v>
      </c>
      <c r="E36" s="3">
        <f>E12+E13+E18+E19+E20</f>
        <v>4.0327676998104911</v>
      </c>
      <c r="G36" s="3">
        <f>G12+G13+G18+G19+G20</f>
        <v>1.3797404583392703</v>
      </c>
      <c r="I36" s="3">
        <f>I12+I13+I18+I19+I20</f>
        <v>0.33786312044937278</v>
      </c>
    </row>
    <row r="37" spans="1:9">
      <c r="B37" t="s">
        <v>35</v>
      </c>
      <c r="C37" s="3">
        <f>C14</f>
        <v>3.3729896913113677</v>
      </c>
      <c r="E37" s="3">
        <f>E14</f>
        <v>1.1496652344303895</v>
      </c>
      <c r="G37" s="3">
        <f>G14</f>
        <v>0.38991749176043011</v>
      </c>
      <c r="I37" s="3">
        <f>I14</f>
        <v>9.8733868516699436E-2</v>
      </c>
    </row>
    <row r="38" spans="1:9">
      <c r="B38" t="s">
        <v>45</v>
      </c>
      <c r="C38" s="3">
        <f>C17+C15</f>
        <v>1.3126652111809283</v>
      </c>
      <c r="E38" s="3">
        <f>E17+E15</f>
        <v>0.60545067812825548</v>
      </c>
      <c r="G38" s="3">
        <f>G17+G15</f>
        <v>0.31581304815715139</v>
      </c>
      <c r="I38" s="3">
        <f>I17+I15</f>
        <v>0.1732955912883592</v>
      </c>
    </row>
    <row r="39" spans="1:9">
      <c r="B39" t="s">
        <v>37</v>
      </c>
      <c r="C39" s="7">
        <f>C29</f>
        <v>1.3226062328811259</v>
      </c>
      <c r="E39" s="7">
        <f>E29</f>
        <v>1.0327134573610419</v>
      </c>
      <c r="F39" s="23"/>
      <c r="G39" s="7">
        <f>G29</f>
        <v>0.99364384289075169</v>
      </c>
      <c r="I39" s="7">
        <f>I29</f>
        <v>1.0830125109192676</v>
      </c>
    </row>
    <row r="40" spans="1:9">
      <c r="B40" t="s">
        <v>38</v>
      </c>
      <c r="C40" s="3">
        <f>C27</f>
        <v>6.5734616137756259E-3</v>
      </c>
      <c r="E40" s="3">
        <f>E27</f>
        <v>2.9509621904599683E-2</v>
      </c>
      <c r="G40" s="3">
        <f>G27</f>
        <v>4.6930847696469956E-2</v>
      </c>
      <c r="I40" s="3">
        <f>I27</f>
        <v>6.6339933761453321E-2</v>
      </c>
    </row>
    <row r="41" spans="1:9">
      <c r="B41" t="s">
        <v>39</v>
      </c>
      <c r="C41" s="3">
        <f>C4-C23</f>
        <v>48.631485079669694</v>
      </c>
      <c r="E41" s="3">
        <f>E4-E23</f>
        <v>30.677449047464119</v>
      </c>
      <c r="G41" s="3">
        <f>G4-G23</f>
        <v>24.507560869845697</v>
      </c>
      <c r="I41" s="3">
        <f>I4-I23</f>
        <v>22.775339927380475</v>
      </c>
    </row>
    <row r="42" spans="1:9">
      <c r="B42" t="s">
        <v>4</v>
      </c>
      <c r="C42" s="3">
        <f>C5</f>
        <v>6.1610556580371165</v>
      </c>
      <c r="E42" s="3">
        <f>E5</f>
        <v>2.3926687577053585</v>
      </c>
      <c r="G42" s="3">
        <f>G5</f>
        <v>1.0747568323549486</v>
      </c>
      <c r="I42" s="3">
        <f>I5</f>
        <v>0.6076894094673122</v>
      </c>
    </row>
    <row r="43" spans="1:9">
      <c r="B43" t="s">
        <v>40</v>
      </c>
      <c r="C43" s="3">
        <f>C6-C24-C27-C25</f>
        <v>0.76772785901695473</v>
      </c>
      <c r="E43" s="3">
        <f>E6-E24-E27-E25</f>
        <v>0.55069117937442924</v>
      </c>
      <c r="G43" s="3">
        <f>G6-G24-G27-G25</f>
        <v>0.48337139285139813</v>
      </c>
      <c r="I43" s="3">
        <f>I6-I24-I27-I25</f>
        <v>0.48191209845254629</v>
      </c>
    </row>
    <row r="44" spans="1:9">
      <c r="B44" t="s">
        <v>6</v>
      </c>
      <c r="C44" s="3">
        <f>C7</f>
        <v>0.13994890919275488</v>
      </c>
      <c r="E44" s="3">
        <f>E7</f>
        <v>0.58964904455836864</v>
      </c>
      <c r="G44" s="3">
        <f>G7</f>
        <v>0.9411470932058652</v>
      </c>
      <c r="I44" s="3">
        <f>I7</f>
        <v>1.3311710844214399</v>
      </c>
    </row>
    <row r="45" spans="1:9">
      <c r="B45" t="s">
        <v>7</v>
      </c>
      <c r="C45" s="3">
        <f>C8</f>
        <v>43.685364875948153</v>
      </c>
      <c r="E45" s="3">
        <f>E8</f>
        <v>18.646288683750925</v>
      </c>
      <c r="G45" s="3">
        <f>G8</f>
        <v>9.7459511630534212</v>
      </c>
      <c r="I45" s="3">
        <f>I8</f>
        <v>6.5269266249550064</v>
      </c>
    </row>
    <row r="46" spans="1:9">
      <c r="A46" s="6" t="s">
        <v>8</v>
      </c>
      <c r="C46" s="7">
        <f>SUM(C35:C45)</f>
        <v>147.20162722303411</v>
      </c>
      <c r="E46" s="7">
        <f>SUM(E35:E45)</f>
        <v>73.82884775884547</v>
      </c>
      <c r="G46" s="7">
        <f>SUM(G35:G45)</f>
        <v>47.370569480831186</v>
      </c>
      <c r="I46" s="7">
        <f>SUM(I35:I45)</f>
        <v>37.675076687398857</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F58"/>
  <sheetViews>
    <sheetView workbookViewId="0">
      <selection activeCell="F3" sqref="F3"/>
    </sheetView>
  </sheetViews>
  <sheetFormatPr defaultRowHeight="15"/>
  <cols>
    <col min="1" max="2" width="38.7109375" customWidth="1"/>
    <col min="3" max="3" width="19" customWidth="1"/>
    <col min="4" max="4" width="20" customWidth="1"/>
    <col min="5" max="5" width="19" customWidth="1"/>
    <col min="6" max="6" width="16.5703125" customWidth="1"/>
  </cols>
  <sheetData>
    <row r="1" spans="1:6">
      <c r="A1" s="1" t="s">
        <v>55</v>
      </c>
      <c r="C1" s="30" t="s">
        <v>56</v>
      </c>
      <c r="D1" s="30"/>
      <c r="E1" s="30"/>
      <c r="F1" s="30"/>
    </row>
    <row r="2" spans="1:6" ht="18" customHeight="1">
      <c r="A2" s="1" t="s">
        <v>1</v>
      </c>
      <c r="B2" s="1"/>
      <c r="C2" s="4">
        <v>2020</v>
      </c>
      <c r="D2" s="4">
        <v>2030</v>
      </c>
      <c r="E2" s="4">
        <v>2040</v>
      </c>
      <c r="F2" s="4">
        <v>2050</v>
      </c>
    </row>
    <row r="3" spans="1:6">
      <c r="A3" t="s">
        <v>2</v>
      </c>
      <c r="C3" s="3">
        <f>'FD incl HH waste 20 to 50'!C3-'HH Waste 20 to 50'!C3</f>
        <v>993.48531424109819</v>
      </c>
      <c r="D3" s="3">
        <f>'FD incl HH waste 20 to 50'!D3-'HH Waste 20 to 50'!E3</f>
        <v>941.67404366022413</v>
      </c>
      <c r="E3" s="3">
        <f>'FD incl HH waste 20 to 50'!E3-'HH Waste 20 to 50'!G3</f>
        <v>886.07294125204567</v>
      </c>
      <c r="F3" s="3">
        <f>'FD incl HH waste 20 to 50'!F3-'HH Waste 20 to 50'!I3</f>
        <v>826.09890713283619</v>
      </c>
    </row>
    <row r="4" spans="1:6">
      <c r="A4" t="s">
        <v>3</v>
      </c>
      <c r="C4" s="3">
        <f>'FD incl HH waste 20 to 50'!C4-'HH Waste 20 to 50'!C4</f>
        <v>541.13400516721504</v>
      </c>
      <c r="D4" s="3">
        <f>'FD incl HH waste 20 to 50'!D4-'HH Waste 20 to 50'!E4</f>
        <v>564.20948085083694</v>
      </c>
      <c r="E4" s="3">
        <f>'FD incl HH waste 20 to 50'!E4-'HH Waste 20 to 50'!G4</f>
        <v>588.40272688394214</v>
      </c>
      <c r="F4" s="3">
        <f>'FD incl HH waste 20 to 50'!F4-'HH Waste 20 to 50'!I4</f>
        <v>613.0963979022016</v>
      </c>
    </row>
    <row r="5" spans="1:6">
      <c r="A5" t="s">
        <v>4</v>
      </c>
      <c r="B5" s="9"/>
      <c r="C5" s="3">
        <f>'FD incl HH waste 20 to 50'!C5-'HH Waste 20 to 50'!C5</f>
        <v>391.8562305740416</v>
      </c>
      <c r="D5" s="3">
        <f>'FD incl HH waste 20 to 50'!D5-'HH Waste 20 to 50'!E5</f>
        <v>382.63739332412865</v>
      </c>
      <c r="E5" s="3">
        <f>'FD incl HH waste 20 to 50'!E5-'HH Waste 20 to 50'!G5</f>
        <v>371.73069606520488</v>
      </c>
      <c r="F5" s="3">
        <f>'FD incl HH waste 20 to 50'!F5-'HH Waste 20 to 50'!I5</f>
        <v>359.01966050403939</v>
      </c>
    </row>
    <row r="6" spans="1:6">
      <c r="A6" t="s">
        <v>5</v>
      </c>
      <c r="C6" s="3">
        <f>'FD incl HH waste 20 to 50'!C6-'HH Waste 20 to 50'!C6</f>
        <v>37.760925548228471</v>
      </c>
      <c r="D6" s="3">
        <f>'FD incl HH waste 20 to 50'!D6-'HH Waste 20 to 50'!E6</f>
        <v>50.7865356828515</v>
      </c>
      <c r="E6" s="3">
        <f>'FD incl HH waste 20 to 50'!E6-'HH Waste 20 to 50'!G6</f>
        <v>64.924281836768387</v>
      </c>
      <c r="F6" s="3">
        <f>'FD incl HH waste 20 to 50'!F6-'HH Waste 20 to 50'!I6</f>
        <v>80.926691887404132</v>
      </c>
    </row>
    <row r="7" spans="1:6">
      <c r="A7" t="s">
        <v>6</v>
      </c>
      <c r="C7" s="3">
        <f>'FD incl HH waste 20 to 50'!C7-'HH Waste 20 to 50'!C7</f>
        <v>6.677148852235641</v>
      </c>
      <c r="D7" s="3">
        <f>'FD incl HH waste 20 to 50'!D7-'HH Waste 20 to 50'!E7</f>
        <v>41.250749548784107</v>
      </c>
      <c r="E7" s="3">
        <f>'FD incl HH waste 20 to 50'!E7-'HH Waste 20 to 50'!G7</f>
        <v>79.808894663329752</v>
      </c>
      <c r="F7" s="3">
        <f>'FD incl HH waste 20 to 50'!F7-'HH Waste 20 to 50'!I7</f>
        <v>122.10835041818571</v>
      </c>
    </row>
    <row r="8" spans="1:6">
      <c r="A8" t="s">
        <v>7</v>
      </c>
      <c r="C8" s="3">
        <f>'FD incl HH waste 20 to 50'!C8-'HH Waste 20 to 50'!C8</f>
        <v>408.79101478369938</v>
      </c>
      <c r="D8" s="3">
        <f>'FD incl HH waste 20 to 50'!D8-'HH Waste 20 to 50'!E8</f>
        <v>385.41865024212234</v>
      </c>
      <c r="E8" s="3">
        <f>'FD incl HH waste 20 to 50'!E8-'HH Waste 20 to 50'!G8</f>
        <v>357.64475598194514</v>
      </c>
      <c r="F8" s="3">
        <f>'FD incl HH waste 20 to 50'!F8-'HH Waste 20 to 50'!I8</f>
        <v>332.18806201149397</v>
      </c>
    </row>
    <row r="9" spans="1:6">
      <c r="A9" s="6" t="s">
        <v>8</v>
      </c>
      <c r="C9" s="7">
        <f>SUM(C3:C8)</f>
        <v>2379.7046391665181</v>
      </c>
      <c r="D9" s="7">
        <f>SUM(D3:D8)</f>
        <v>2365.9768533089477</v>
      </c>
      <c r="E9" s="7">
        <f>SUM(E3:E8)</f>
        <v>2348.5842966832361</v>
      </c>
      <c r="F9" s="7">
        <f>SUM(F3:F8)</f>
        <v>2333.4380698561608</v>
      </c>
    </row>
    <row r="10" spans="1:6">
      <c r="A10" t="s">
        <v>1</v>
      </c>
      <c r="B10" s="1" t="s">
        <v>9</v>
      </c>
      <c r="C10" s="4">
        <v>2020</v>
      </c>
      <c r="D10" s="4">
        <v>2030</v>
      </c>
      <c r="E10" s="4">
        <v>2040</v>
      </c>
      <c r="F10" s="4">
        <v>2050</v>
      </c>
    </row>
    <row r="11" spans="1:6">
      <c r="A11" t="s">
        <v>2</v>
      </c>
      <c r="B11" t="s">
        <v>10</v>
      </c>
      <c r="C11" s="3">
        <f>'FD incl HH waste 20 to 50'!C11-'HH Waste 20 to 50'!C11</f>
        <v>17.511242030090937</v>
      </c>
      <c r="D11" s="3">
        <f>'FD incl HH waste 20 to 50'!D11-'HH Waste 20 to 50'!E11</f>
        <v>18.225489218510866</v>
      </c>
      <c r="E11" s="3">
        <f>'FD incl HH waste 20 to 50'!E11-'HH Waste 20 to 50'!G11</f>
        <v>18.991555434716442</v>
      </c>
      <c r="F11" s="3">
        <f>'FD incl HH waste 20 to 50'!F11-'HH Waste 20 to 50'!I11</f>
        <v>19.831078502528463</v>
      </c>
    </row>
    <row r="12" spans="1:6">
      <c r="B12" t="s">
        <v>11</v>
      </c>
      <c r="C12" s="3">
        <f>'FD incl HH waste 20 to 50'!C12-'HH Waste 20 to 50'!C12</f>
        <v>51.012536972510098</v>
      </c>
      <c r="D12" s="3">
        <f>'FD incl HH waste 20 to 50'!D12-'HH Waste 20 to 50'!E12</f>
        <v>37.928099545297933</v>
      </c>
      <c r="E12" s="3">
        <f>'FD incl HH waste 20 to 50'!E12-'HH Waste 20 to 50'!G12</f>
        <v>23.367861990423304</v>
      </c>
      <c r="F12" s="3">
        <f>'FD incl HH waste 20 to 50'!F12-'HH Waste 20 to 50'!I12</f>
        <v>7.2244011294201007</v>
      </c>
    </row>
    <row r="13" spans="1:6">
      <c r="B13" t="s">
        <v>12</v>
      </c>
      <c r="C13" s="3">
        <f>'FD incl HH waste 20 to 50'!C13-'HH Waste 20 to 50'!C13</f>
        <v>29.169455919897889</v>
      </c>
      <c r="D13" s="3">
        <f>'FD incl HH waste 20 to 50'!D13-'HH Waste 20 to 50'!E13</f>
        <v>26.987211334754186</v>
      </c>
      <c r="E13" s="3">
        <f>'FD incl HH waste 20 to 50'!E13-'HH Waste 20 to 50'!G13</f>
        <v>24.174799264987264</v>
      </c>
      <c r="F13" s="3">
        <f>'FD incl HH waste 20 to 50'!F13-'HH Waste 20 to 50'!I13</f>
        <v>20.689992127745956</v>
      </c>
    </row>
    <row r="14" spans="1:6">
      <c r="B14" t="s">
        <v>13</v>
      </c>
      <c r="C14" s="3">
        <f>'FD incl HH waste 20 to 50'!C14-'HH Waste 20 to 50'!C14</f>
        <v>72.085216175179653</v>
      </c>
      <c r="D14" s="3">
        <f>'FD incl HH waste 20 to 50'!D14-'HH Waste 20 to 50'!E14</f>
        <v>54.37551711622249</v>
      </c>
      <c r="E14" s="3">
        <f>'FD incl HH waste 20 to 50'!E14-'HH Waste 20 to 50'!G14</f>
        <v>36.074747359579931</v>
      </c>
      <c r="F14" s="3">
        <f>'FD incl HH waste 20 to 50'!F14-'HH Waste 20 to 50'!I14</f>
        <v>16.982987477547969</v>
      </c>
    </row>
    <row r="15" spans="1:6">
      <c r="B15" t="s">
        <v>14</v>
      </c>
      <c r="C15" s="3">
        <f>'FD incl HH waste 20 to 50'!C15-'HH Waste 20 to 50'!C15</f>
        <v>0.26472748147160136</v>
      </c>
      <c r="D15" s="3">
        <f>'FD incl HH waste 20 to 50'!D15-'HH Waste 20 to 50'!E15</f>
        <v>0.17830174813901623</v>
      </c>
      <c r="E15" s="3">
        <f>'FD incl HH waste 20 to 50'!E15-'HH Waste 20 to 50'!G15</f>
        <v>9.0476132385200261E-2</v>
      </c>
      <c r="F15" s="3">
        <f>'FD incl HH waste 20 to 50'!F15-'HH Waste 20 to 50'!I15</f>
        <v>0</v>
      </c>
    </row>
    <row r="16" spans="1:6">
      <c r="B16" t="s">
        <v>15</v>
      </c>
      <c r="C16" s="3">
        <f>'FD incl HH waste 20 to 50'!C16-'HH Waste 20 to 50'!C16</f>
        <v>627.83975193486799</v>
      </c>
      <c r="D16" s="3">
        <f>'FD incl HH waste 20 to 50'!D16-'HH Waste 20 to 50'!E16</f>
        <v>649.70002747419869</v>
      </c>
      <c r="E16" s="3">
        <f>'FD incl HH waste 20 to 50'!E16-'HH Waste 20 to 50'!G16</f>
        <v>674.13584996003851</v>
      </c>
      <c r="F16" s="3">
        <f>'FD incl HH waste 20 to 50'!F16-'HH Waste 20 to 50'!I16</f>
        <v>701.36159727608344</v>
      </c>
    </row>
    <row r="17" spans="1:6">
      <c r="B17" t="s">
        <v>16</v>
      </c>
      <c r="C17" s="3">
        <f>'FD incl HH waste 20 to 50'!C17-'HH Waste 20 to 50'!C17</f>
        <v>27.788650729959208</v>
      </c>
      <c r="D17" s="3">
        <f>'FD incl HH waste 20 to 50'!D17-'HH Waste 20 to 50'!E17</f>
        <v>28.457593924485003</v>
      </c>
      <c r="E17" s="3">
        <f>'FD incl HH waste 20 to 50'!E17-'HH Waste 20 to 50'!G17</f>
        <v>29.128207732477172</v>
      </c>
      <c r="F17" s="3">
        <f>'FD incl HH waste 20 to 50'!F17-'HH Waste 20 to 50'!I17</f>
        <v>29.808179310493596</v>
      </c>
    </row>
    <row r="18" spans="1:6">
      <c r="B18" t="s">
        <v>17</v>
      </c>
      <c r="C18" s="3">
        <f>'FD incl HH waste 20 to 50'!C18-'HH Waste 20 to 50'!C18</f>
        <v>106.21839534111501</v>
      </c>
      <c r="D18" s="3">
        <f>'FD incl HH waste 20 to 50'!D18-'HH Waste 20 to 50'!E18</f>
        <v>75.428925743482168</v>
      </c>
      <c r="E18" s="3">
        <f>'FD incl HH waste 20 to 50'!E18-'HH Waste 20 to 50'!G18</f>
        <v>42.390812182846801</v>
      </c>
      <c r="F18" s="3">
        <f>'FD incl HH waste 20 to 50'!F18-'HH Waste 20 to 50'!I18</f>
        <v>6.7400413501467558</v>
      </c>
    </row>
    <row r="19" spans="1:6">
      <c r="B19" t="s">
        <v>18</v>
      </c>
      <c r="C19" s="3">
        <f>'FD incl HH waste 20 to 50'!C19-'HH Waste 20 to 50'!C19</f>
        <v>53.41883794552411</v>
      </c>
      <c r="D19" s="3">
        <f>'FD incl HH waste 20 to 50'!D19-'HH Waste 20 to 50'!E19</f>
        <v>44.704662643295919</v>
      </c>
      <c r="E19" s="3">
        <f>'FD incl HH waste 20 to 50'!E19-'HH Waste 20 to 50'!G19</f>
        <v>34.748302310240803</v>
      </c>
      <c r="F19" s="3">
        <f>'FD incl HH waste 20 to 50'!F19-'HH Waste 20 to 50'!I19</f>
        <v>23.460629958869863</v>
      </c>
    </row>
    <row r="20" spans="1:6">
      <c r="B20" t="s">
        <v>19</v>
      </c>
      <c r="C20" s="3">
        <f>'FD incl HH waste 20 to 50'!C20-'HH Waste 20 to 50'!C20</f>
        <v>8.1764997104816288</v>
      </c>
      <c r="D20" s="3">
        <f>'FD incl HH waste 20 to 50'!D20-'HH Waste 20 to 50'!E20</f>
        <v>5.6882149118380054</v>
      </c>
      <c r="E20" s="3">
        <f>'FD incl HH waste 20 to 50'!E20-'HH Waste 20 to 50'!G20</f>
        <v>2.9703288843501388</v>
      </c>
      <c r="F20" s="3">
        <f>'FD incl HH waste 20 to 50'!F20-'HH Waste 20 to 50'!I20</f>
        <v>0</v>
      </c>
    </row>
    <row r="21" spans="1:6">
      <c r="A21" s="6" t="s">
        <v>20</v>
      </c>
      <c r="C21" s="7">
        <f>SUM(C11:C20)</f>
        <v>993.48531424109819</v>
      </c>
      <c r="D21" s="7">
        <f>SUM(D11:D20)</f>
        <v>941.67404366022424</v>
      </c>
      <c r="E21" s="7">
        <f>SUM(E11:E20)</f>
        <v>886.07294125204567</v>
      </c>
      <c r="F21" s="7">
        <f>SUM(F11:F20)</f>
        <v>826.09890713283619</v>
      </c>
    </row>
    <row r="22" spans="1:6">
      <c r="A22" s="1" t="s">
        <v>1</v>
      </c>
      <c r="B22" s="1" t="s">
        <v>21</v>
      </c>
      <c r="C22" s="4">
        <v>2020</v>
      </c>
      <c r="D22" s="4">
        <v>2030</v>
      </c>
      <c r="E22" s="4">
        <v>2040</v>
      </c>
      <c r="F22" s="4">
        <v>2050</v>
      </c>
    </row>
    <row r="23" spans="1:6">
      <c r="A23" t="s">
        <v>3</v>
      </c>
      <c r="B23" t="s">
        <v>22</v>
      </c>
      <c r="C23" s="3">
        <f>'FD incl HH waste 20 to 50'!C23-'HH Waste 20 to 50'!C23</f>
        <v>13.856320242547721</v>
      </c>
      <c r="D23" s="3">
        <f>'FD incl HH waste 20 to 50'!D23-'HH Waste 20 to 50'!E23</f>
        <v>14.90486034272026</v>
      </c>
      <c r="E23" s="3">
        <f>'FD incl HH waste 20 to 50'!E23-'HH Waste 20 to 50'!G23</f>
        <v>15.773506601746245</v>
      </c>
      <c r="F23" s="3">
        <f>'FD incl HH waste 20 to 50'!F23-'HH Waste 20 to 50'!I23</f>
        <v>16.571488046124369</v>
      </c>
    </row>
    <row r="24" spans="1:6">
      <c r="A24" t="s">
        <v>23</v>
      </c>
      <c r="B24" t="s">
        <v>24</v>
      </c>
      <c r="C24" s="3">
        <f>'FD incl HH waste 20 to 50'!C24-'HH Waste 20 to 50'!C24</f>
        <v>1.4700441679766951</v>
      </c>
      <c r="D24" s="3">
        <f>'FD incl HH waste 20 to 50'!D24-'HH Waste 20 to 50'!E24</f>
        <v>9.8302877590097548</v>
      </c>
      <c r="E24" s="3">
        <f>'FD incl HH waste 20 to 50'!E24-'HH Waste 20 to 50'!G24</f>
        <v>18.996143009505648</v>
      </c>
      <c r="F24" s="3">
        <f>'FD incl HH waste 20 to 50'!F24-'HH Waste 20 to 50'!I24</f>
        <v>29.078737450746026</v>
      </c>
    </row>
    <row r="25" spans="1:6">
      <c r="B25" t="s">
        <v>25</v>
      </c>
      <c r="C25" s="3">
        <f>'FD incl HH waste 20 to 50'!C25-'HH Waste 20 to 50'!C25</f>
        <v>8.0606510818095986E-2</v>
      </c>
      <c r="D25" s="3">
        <f>'FD incl HH waste 20 to 50'!D25-'HH Waste 20 to 50'!E25</f>
        <v>0.53902122739846203</v>
      </c>
      <c r="E25" s="3">
        <f>'FD incl HH waste 20 to 50'!E25-'HH Waste 20 to 50'!G25</f>
        <v>1.0416099517014317</v>
      </c>
      <c r="F25" s="3">
        <f>'FD incl HH waste 20 to 50'!F25-'HH Waste 20 to 50'!I25</f>
        <v>1.5944658003839909</v>
      </c>
    </row>
    <row r="26" spans="1:6">
      <c r="B26" t="s">
        <v>26</v>
      </c>
      <c r="C26" s="3">
        <f>'FD incl HH waste 20 to 50'!C26-'HH Waste 20 to 50'!C26</f>
        <v>0.16591203978040517</v>
      </c>
      <c r="D26" s="3">
        <f>'FD incl HH waste 20 to 50'!D26-'HH Waste 20 to 50'!E26</f>
        <v>1.1094650434272342</v>
      </c>
      <c r="E26" s="3">
        <f>'FD incl HH waste 20 to 50'!E26-'HH Waste 20 to 50'!G26</f>
        <v>2.1439411704405833</v>
      </c>
      <c r="F26" s="3">
        <f>'FD incl HH waste 20 to 50'!F26-'HH Waste 20 to 50'!I26</f>
        <v>3.2818822340436</v>
      </c>
    </row>
    <row r="27" spans="1:6">
      <c r="B27" t="s">
        <v>27</v>
      </c>
      <c r="C27" s="3">
        <f>'FD incl HH waste 20 to 50'!C27-'HH Waste 20 to 50'!C27</f>
        <v>0.30740855728438454</v>
      </c>
      <c r="D27" s="3">
        <f>'FD incl HH waste 20 to 50'!D27-'HH Waste 20 to 50'!E27</f>
        <v>2.0556625837387359</v>
      </c>
      <c r="E27" s="3">
        <f>'FD incl HH waste 20 to 50'!E27-'HH Waste 20 to 50'!G27</f>
        <v>3.9723815764116468</v>
      </c>
      <c r="F27" s="3">
        <f>'FD incl HH waste 20 to 50'!F27-'HH Waste 20 to 50'!I27</f>
        <v>6.0808039214181742</v>
      </c>
    </row>
    <row r="28" spans="1:6">
      <c r="B28" t="s">
        <v>28</v>
      </c>
      <c r="C28" s="3">
        <f>'FD incl HH waste 20 to 50'!C28-'HH Waste 20 to 50'!C28</f>
        <v>0.45071928347927598</v>
      </c>
      <c r="D28" s="3">
        <f>'FD incl HH waste 20 to 50'!D28-'HH Waste 20 to 50'!E28</f>
        <v>3.0139897071769521</v>
      </c>
      <c r="E28" s="3">
        <f>'FD incl HH waste 20 to 50'!E28-'HH Waste 20 to 50'!G28</f>
        <v>5.824262423767653</v>
      </c>
      <c r="F28" s="3">
        <f>'FD incl HH waste 20 to 50'!F28-'HH Waste 20 to 50'!I28</f>
        <v>8.9156117692012611</v>
      </c>
    </row>
    <row r="29" spans="1:6">
      <c r="B29" t="s">
        <v>29</v>
      </c>
      <c r="C29" s="3">
        <f>'FD incl HH waste 20 to 50'!C29-'HH Waste 20 to 50'!C29</f>
        <v>15.9429957337841</v>
      </c>
      <c r="D29" s="3">
        <f>'FD incl HH waste 20 to 50'!D29-'HH Waste 20 to 50'!E29</f>
        <v>28.858602852334204</v>
      </c>
      <c r="E29" s="3">
        <f>'FD incl HH waste 20 to 50'!E29-'HH Waste 20 to 50'!G29</f>
        <v>42.737853205460119</v>
      </c>
      <c r="F29" s="3">
        <f>'FD incl HH waste 20 to 50'!F29-'HH Waste 20 to 50'!I29</f>
        <v>57.847719500115254</v>
      </c>
    </row>
    <row r="30" spans="1:6">
      <c r="A30" t="s">
        <v>6</v>
      </c>
      <c r="B30" t="s">
        <v>30</v>
      </c>
    </row>
    <row r="31" spans="1:6">
      <c r="B31" t="s">
        <v>31</v>
      </c>
    </row>
    <row r="32" spans="1:6">
      <c r="B32" t="s">
        <v>32</v>
      </c>
      <c r="C32" s="3">
        <f>'FD incl HH waste 20 to 50'!C32-'HH Waste 20 to 50'!C32</f>
        <v>6.677148852235641</v>
      </c>
      <c r="D32" s="3">
        <f>'FD incl HH waste 20 to 50'!D32-'HH Waste 20 to 50'!E32</f>
        <v>41.250749548784107</v>
      </c>
      <c r="E32" s="3">
        <f>'FD incl HH waste 20 to 50'!E32-'HH Waste 20 to 50'!G32</f>
        <v>79.80717702961644</v>
      </c>
      <c r="F32" s="3">
        <f>'FD incl HH waste 20 to 50'!F32-'HH Waste 20 to 50'!I32</f>
        <v>122.10736304447568</v>
      </c>
    </row>
    <row r="33" spans="1:6">
      <c r="A33" s="6" t="s">
        <v>33</v>
      </c>
      <c r="C33" s="7">
        <f>C32</f>
        <v>6.677148852235641</v>
      </c>
      <c r="D33" s="7">
        <f t="shared" ref="D33:F33" si="0">D32</f>
        <v>41.250749548784107</v>
      </c>
      <c r="E33" s="7">
        <f t="shared" si="0"/>
        <v>79.80717702961644</v>
      </c>
      <c r="F33" s="7">
        <f t="shared" si="0"/>
        <v>122.10736304447568</v>
      </c>
    </row>
    <row r="34" spans="1:6">
      <c r="A34" s="1" t="s">
        <v>1</v>
      </c>
      <c r="B34" s="1" t="s">
        <v>21</v>
      </c>
      <c r="C34" s="4">
        <v>2020</v>
      </c>
      <c r="D34" s="4">
        <v>2030</v>
      </c>
      <c r="E34" s="4">
        <v>2040</v>
      </c>
      <c r="F34" s="4">
        <v>2050</v>
      </c>
    </row>
    <row r="35" spans="1:6">
      <c r="B35" t="s">
        <v>43</v>
      </c>
      <c r="C35" s="3">
        <f>C11+C16</f>
        <v>645.35099396495889</v>
      </c>
      <c r="D35" s="3">
        <f t="shared" ref="D35:F35" si="1">D11+D16</f>
        <v>667.92551669270961</v>
      </c>
      <c r="E35" s="3">
        <f t="shared" si="1"/>
        <v>693.12740539475499</v>
      </c>
      <c r="F35" s="3">
        <f t="shared" si="1"/>
        <v>721.19267577861194</v>
      </c>
    </row>
    <row r="36" spans="1:6">
      <c r="B36" t="s">
        <v>44</v>
      </c>
      <c r="C36" s="3">
        <f>C12+C13+C18+C19+C20</f>
        <v>247.99572588952876</v>
      </c>
      <c r="D36" s="3">
        <f t="shared" ref="D36:F36" si="2">D12+D13+D18+D19+D20</f>
        <v>190.73711417866824</v>
      </c>
      <c r="E36" s="3">
        <f t="shared" si="2"/>
        <v>127.65210463284831</v>
      </c>
      <c r="F36" s="3">
        <f t="shared" si="2"/>
        <v>58.115064566182681</v>
      </c>
    </row>
    <row r="37" spans="1:6">
      <c r="B37" t="s">
        <v>35</v>
      </c>
      <c r="C37" s="3">
        <f>C14</f>
        <v>72.085216175179653</v>
      </c>
      <c r="D37" s="3">
        <f t="shared" ref="D37:F37" si="3">D14</f>
        <v>54.37551711622249</v>
      </c>
      <c r="E37" s="3">
        <f t="shared" si="3"/>
        <v>36.074747359579931</v>
      </c>
      <c r="F37" s="3">
        <f t="shared" si="3"/>
        <v>16.982987477547969</v>
      </c>
    </row>
    <row r="38" spans="1:6">
      <c r="B38" t="s">
        <v>45</v>
      </c>
      <c r="C38" s="3">
        <f>C17+C15</f>
        <v>28.053378211430811</v>
      </c>
      <c r="D38" s="3">
        <f t="shared" ref="D38:F38" si="4">D17+D15</f>
        <v>28.63589567262402</v>
      </c>
      <c r="E38" s="3">
        <f t="shared" si="4"/>
        <v>29.218683864862371</v>
      </c>
      <c r="F38" s="3">
        <f t="shared" si="4"/>
        <v>29.808179310493596</v>
      </c>
    </row>
    <row r="39" spans="1:6">
      <c r="B39" t="s">
        <v>37</v>
      </c>
      <c r="C39" s="3">
        <f>C29</f>
        <v>15.9429957337841</v>
      </c>
      <c r="D39" s="3">
        <f t="shared" ref="D39:F39" si="5">D29</f>
        <v>28.858602852334204</v>
      </c>
      <c r="E39" s="3">
        <f t="shared" si="5"/>
        <v>42.737853205460119</v>
      </c>
      <c r="F39" s="3">
        <f t="shared" si="5"/>
        <v>57.847719500115254</v>
      </c>
    </row>
    <row r="40" spans="1:6">
      <c r="B40" t="s">
        <v>38</v>
      </c>
      <c r="C40" s="3">
        <f>C27</f>
        <v>0.30740855728438454</v>
      </c>
      <c r="D40" s="3">
        <f t="shared" ref="D40:F40" si="6">D27</f>
        <v>2.0556625837387359</v>
      </c>
      <c r="E40" s="3">
        <f t="shared" si="6"/>
        <v>3.9723815764116468</v>
      </c>
      <c r="F40" s="3">
        <f t="shared" si="6"/>
        <v>6.0808039214181742</v>
      </c>
    </row>
    <row r="41" spans="1:6">
      <c r="B41" t="s">
        <v>39</v>
      </c>
      <c r="C41" s="3">
        <f>C4-C23</f>
        <v>527.27768492466737</v>
      </c>
      <c r="D41" s="3">
        <f t="shared" ref="D41:F41" si="7">D4-D23</f>
        <v>549.30462050811673</v>
      </c>
      <c r="E41" s="3">
        <f t="shared" si="7"/>
        <v>572.62922028219589</v>
      </c>
      <c r="F41" s="3">
        <f t="shared" si="7"/>
        <v>596.52490985607722</v>
      </c>
    </row>
    <row r="42" spans="1:6">
      <c r="B42" t="s">
        <v>4</v>
      </c>
      <c r="C42" s="3">
        <f>C5</f>
        <v>391.8562305740416</v>
      </c>
      <c r="D42" s="3">
        <f t="shared" ref="D42:F42" si="8">D5</f>
        <v>382.63739332412865</v>
      </c>
      <c r="E42" s="3">
        <f t="shared" si="8"/>
        <v>371.73069606520488</v>
      </c>
      <c r="F42" s="3">
        <f t="shared" si="8"/>
        <v>359.01966050403939</v>
      </c>
    </row>
    <row r="43" spans="1:6">
      <c r="B43" t="s">
        <v>40</v>
      </c>
      <c r="C43" s="3">
        <f>C6-C24-C26-C27-C28</f>
        <v>35.366841499707718</v>
      </c>
      <c r="D43" s="3">
        <f t="shared" ref="D43:F43" si="9">D6-D24-D26-D27-D28</f>
        <v>34.777130589498817</v>
      </c>
      <c r="E43" s="3">
        <f t="shared" si="9"/>
        <v>33.987553656642859</v>
      </c>
      <c r="F43" s="3">
        <f t="shared" si="9"/>
        <v>33.569656511995071</v>
      </c>
    </row>
    <row r="44" spans="1:6">
      <c r="B44" t="s">
        <v>6</v>
      </c>
      <c r="C44" s="3">
        <f>C7</f>
        <v>6.677148852235641</v>
      </c>
      <c r="D44" s="3">
        <f t="shared" ref="D44:F45" si="10">D7</f>
        <v>41.250749548784107</v>
      </c>
      <c r="E44" s="3">
        <f t="shared" si="10"/>
        <v>79.808894663329752</v>
      </c>
      <c r="F44" s="3">
        <f t="shared" si="10"/>
        <v>122.10835041818571</v>
      </c>
    </row>
    <row r="45" spans="1:6">
      <c r="B45" t="s">
        <v>7</v>
      </c>
      <c r="C45" s="3">
        <f>C8</f>
        <v>408.79101478369938</v>
      </c>
      <c r="D45" s="3">
        <f t="shared" si="10"/>
        <v>385.41865024212234</v>
      </c>
      <c r="E45" s="3">
        <f t="shared" si="10"/>
        <v>357.64475598194514</v>
      </c>
      <c r="F45" s="3">
        <f t="shared" si="10"/>
        <v>332.18806201149397</v>
      </c>
    </row>
    <row r="46" spans="1:6">
      <c r="A46" s="6" t="s">
        <v>8</v>
      </c>
      <c r="C46" s="7">
        <f>SUM(C35:C45)</f>
        <v>2379.7046391665185</v>
      </c>
      <c r="D46" s="7">
        <f t="shared" ref="D46:F46" si="11">SUM(D35:D45)</f>
        <v>2365.9768533089477</v>
      </c>
      <c r="E46" s="7">
        <f t="shared" si="11"/>
        <v>2348.5842966832361</v>
      </c>
      <c r="F46" s="7">
        <f t="shared" si="11"/>
        <v>2333.4380698561613</v>
      </c>
    </row>
    <row r="49" spans="4:6">
      <c r="D49" s="1"/>
      <c r="F49" s="1"/>
    </row>
    <row r="50" spans="4:6">
      <c r="D50" s="3"/>
      <c r="F50" s="3"/>
    </row>
    <row r="51" spans="4:6">
      <c r="D51" s="3"/>
      <c r="E51" s="24"/>
      <c r="F51" s="3"/>
    </row>
    <row r="52" spans="4:6">
      <c r="D52" s="3"/>
      <c r="E52" s="24"/>
      <c r="F52" s="3"/>
    </row>
    <row r="53" spans="4:6">
      <c r="D53" s="3"/>
      <c r="E53" s="24"/>
      <c r="F53" s="3"/>
    </row>
    <row r="54" spans="4:6">
      <c r="D54" s="3"/>
      <c r="E54" s="24"/>
      <c r="F54" s="3"/>
    </row>
    <row r="55" spans="4:6">
      <c r="D55" s="3"/>
      <c r="E55" s="24"/>
      <c r="F55" s="3"/>
    </row>
    <row r="56" spans="4:6">
      <c r="D56" s="3"/>
      <c r="E56" s="3"/>
      <c r="F56" s="3"/>
    </row>
    <row r="57" spans="4:6">
      <c r="D57" s="3"/>
      <c r="E57" s="3"/>
      <c r="F57" s="3"/>
    </row>
    <row r="58" spans="4:6">
      <c r="D58" s="3"/>
      <c r="E58" s="3"/>
      <c r="F58" s="3"/>
    </row>
  </sheetData>
  <mergeCells count="1">
    <mergeCell ref="C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46"/>
  <sheetViews>
    <sheetView workbookViewId="0">
      <selection activeCell="D3" sqref="D3"/>
    </sheetView>
  </sheetViews>
  <sheetFormatPr defaultColWidth="11.28515625" defaultRowHeight="15"/>
  <sheetData>
    <row r="1" spans="1:6">
      <c r="A1" s="1" t="s">
        <v>57</v>
      </c>
    </row>
    <row r="2" spans="1:6">
      <c r="A2" s="1" t="s">
        <v>1</v>
      </c>
      <c r="B2" s="1"/>
      <c r="C2" s="5"/>
      <c r="D2" s="13" t="s">
        <v>58</v>
      </c>
      <c r="E2" s="13" t="s">
        <v>59</v>
      </c>
      <c r="F2" s="13" t="s">
        <v>60</v>
      </c>
    </row>
    <row r="3" spans="1:6">
      <c r="A3" t="s">
        <v>2</v>
      </c>
      <c r="D3" s="14">
        <f>'Food consumption 20 50 calc'!D3/'Food consumption 20 50 calc'!C3</f>
        <v>0.94784898192435629</v>
      </c>
      <c r="E3" s="14">
        <f>'Food consumption 20 50 calc'!E3/'Food consumption 20 50 calc'!C3</f>
        <v>0.89188328055850274</v>
      </c>
      <c r="F3" s="14">
        <f>'Food consumption 20 50 calc'!F3/'Food consumption 20 50 calc'!C3</f>
        <v>0.8315159723965071</v>
      </c>
    </row>
    <row r="4" spans="1:6">
      <c r="A4" t="s">
        <v>3</v>
      </c>
      <c r="D4" s="14">
        <f>'Food consumption 20 50 calc'!D4/'Food consumption 20 50 calc'!C4</f>
        <v>1.0426428120636984</v>
      </c>
      <c r="E4" s="14">
        <f>'Food consumption 20 50 calc'!E4/'Food consumption 20 50 calc'!C4</f>
        <v>1.087351231423944</v>
      </c>
      <c r="F4" s="14">
        <f>'Food consumption 20 50 calc'!F4/'Food consumption 20 50 calc'!C4</f>
        <v>1.1329844216919052</v>
      </c>
    </row>
    <row r="5" spans="1:6">
      <c r="A5" t="s">
        <v>4</v>
      </c>
      <c r="D5" s="14">
        <f>'Food consumption 20 50 calc'!D5/'Food consumption 20 50 calc'!C5</f>
        <v>0.97647392964402269</v>
      </c>
      <c r="E5" s="14">
        <f>'Food consumption 20 50 calc'!E5/'Food consumption 20 50 calc'!C5</f>
        <v>0.9486405142024813</v>
      </c>
      <c r="F5" s="14">
        <f>'Food consumption 20 50 calc'!F5/'Food consumption 20 50 calc'!C5</f>
        <v>0.91620250615410925</v>
      </c>
    </row>
    <row r="6" spans="1:6">
      <c r="A6" t="s">
        <v>5</v>
      </c>
      <c r="D6" s="14">
        <f>'Food consumption 20 50 calc'!D6/'Food consumption 20 50 calc'!C6</f>
        <v>1.3449494403410913</v>
      </c>
      <c r="E6" s="14">
        <f>'Food consumption 20 50 calc'!E6/'Food consumption 20 50 calc'!C6</f>
        <v>1.719350913521617</v>
      </c>
      <c r="F6" s="14">
        <f>'Food consumption 20 50 calc'!F6/'Food consumption 20 50 calc'!C6</f>
        <v>2.1431331651032783</v>
      </c>
    </row>
    <row r="7" spans="1:6">
      <c r="A7" t="s">
        <v>6</v>
      </c>
      <c r="D7" s="14">
        <f>'Food consumption 20 50 calc'!D7/'Food consumption 20 50 calc'!C7</f>
        <v>6.177898750148807</v>
      </c>
      <c r="E7" s="14">
        <f>'Food consumption 20 50 calc'!E7/'Food consumption 20 50 calc'!C7</f>
        <v>11.952540886760097</v>
      </c>
      <c r="F7" s="14">
        <f>'Food consumption 20 50 calc'!F7/'Food consumption 20 50 calc'!C7</f>
        <v>18.287498619609391</v>
      </c>
    </row>
    <row r="8" spans="1:6">
      <c r="A8" t="s">
        <v>7</v>
      </c>
      <c r="D8" s="14">
        <f>'Food consumption 20 50 calc'!D8/'Food consumption 20 50 calc'!C8</f>
        <v>0.94282564025057181</v>
      </c>
      <c r="E8" s="14">
        <f>'Food consumption 20 50 calc'!E8/'Food consumption 20 50 calc'!C8</f>
        <v>0.87488409247738264</v>
      </c>
      <c r="F8" s="14">
        <f>'Food consumption 20 50 calc'!F8/'Food consumption 20 50 calc'!C8</f>
        <v>0.81261096745793748</v>
      </c>
    </row>
    <row r="9" spans="1:6">
      <c r="A9" t="s">
        <v>42</v>
      </c>
      <c r="D9" s="25">
        <f>'Food consumption 20 50 calc'!D9/'Food consumption 20 50 calc'!C9</f>
        <v>0.99423130684723193</v>
      </c>
      <c r="E9" s="25">
        <f>'Food consumption 20 50 calc'!E9/'Food consumption 20 50 calc'!C9</f>
        <v>0.98692260292681455</v>
      </c>
      <c r="F9" s="25">
        <f>'Food consumption 20 50 calc'!F9/'Food consumption 20 50 calc'!C9</f>
        <v>0.9805578522019599</v>
      </c>
    </row>
    <row r="10" spans="1:6">
      <c r="A10" t="s">
        <v>1</v>
      </c>
      <c r="B10" s="1" t="s">
        <v>9</v>
      </c>
      <c r="D10" s="26" t="s">
        <v>58</v>
      </c>
      <c r="E10" s="26" t="s">
        <v>59</v>
      </c>
      <c r="F10" s="26" t="s">
        <v>60</v>
      </c>
    </row>
    <row r="11" spans="1:6">
      <c r="A11" t="s">
        <v>2</v>
      </c>
      <c r="B11" t="s">
        <v>10</v>
      </c>
      <c r="D11" s="14">
        <f>'Food consumption 20 50 calc'!D11/'Food consumption 20 50 calc'!C11</f>
        <v>1.0407879228208132</v>
      </c>
      <c r="E11" s="14">
        <f>'Food consumption 20 50 calc'!E11/'Food consumption 20 50 calc'!C11</f>
        <v>1.084535031957286</v>
      </c>
      <c r="F11" s="14">
        <f>'Food consumption 20 50 calc'!F11/'Food consumption 20 50 calc'!C11</f>
        <v>1.1324769806990942</v>
      </c>
    </row>
    <row r="12" spans="1:6">
      <c r="B12" t="s">
        <v>11</v>
      </c>
      <c r="D12" s="14">
        <f>'Food consumption 20 50 calc'!D12/'Food consumption 20 50 calc'!C12</f>
        <v>0.74350545564391013</v>
      </c>
      <c r="E12" s="14">
        <f>'Food consumption 20 50 calc'!E12/'Food consumption 20 50 calc'!C12</f>
        <v>0.45808076557760496</v>
      </c>
      <c r="F12" s="14">
        <f>'Food consumption 20 50 calc'!F12/'Food consumption 20 50 calc'!C12</f>
        <v>0.14162011062718216</v>
      </c>
    </row>
    <row r="13" spans="1:6">
      <c r="B13" t="s">
        <v>12</v>
      </c>
      <c r="D13" s="14">
        <f>'Food consumption 20 50 calc'!D13/'Food consumption 20 50 calc'!C13</f>
        <v>0.92518734010204529</v>
      </c>
      <c r="E13" s="14">
        <f>'Food consumption 20 50 calc'!E13/'Food consumption 20 50 calc'!C13</f>
        <v>0.82877100386697544</v>
      </c>
      <c r="F13" s="14">
        <f>'Food consumption 20 50 calc'!F13/'Food consumption 20 50 calc'!C13</f>
        <v>0.70930332689655406</v>
      </c>
    </row>
    <row r="14" spans="1:6">
      <c r="B14" t="s">
        <v>13</v>
      </c>
      <c r="D14" s="14">
        <f>'Food consumption 20 50 calc'!D14/'Food consumption 20 50 calc'!C14</f>
        <v>0.75432273080905377</v>
      </c>
      <c r="E14" s="14">
        <f>'Food consumption 20 50 calc'!E14/'Food consumption 20 50 calc'!C14</f>
        <v>0.50044585108702455</v>
      </c>
      <c r="F14" s="14">
        <f>'Food consumption 20 50 calc'!F14/'Food consumption 20 50 calc'!C14</f>
        <v>0.23559598456743677</v>
      </c>
    </row>
    <row r="15" spans="1:6">
      <c r="B15" t="s">
        <v>14</v>
      </c>
      <c r="D15" s="14"/>
      <c r="E15" s="14"/>
      <c r="F15" s="14"/>
    </row>
    <row r="16" spans="1:6">
      <c r="B16" t="s">
        <v>15</v>
      </c>
      <c r="D16" s="14">
        <f>'Food consumption 20 50 calc'!D16/'Food consumption 20 50 calc'!C16</f>
        <v>1.034818240597162</v>
      </c>
      <c r="E16" s="14">
        <f>'Food consumption 20 50 calc'!E16/'Food consumption 20 50 calc'!C16</f>
        <v>1.0737387173757249</v>
      </c>
      <c r="F16" s="14">
        <f>'Food consumption 20 50 calc'!F16/'Food consumption 20 50 calc'!C16</f>
        <v>1.1171028835218491</v>
      </c>
    </row>
    <row r="17" spans="1:6">
      <c r="B17" t="s">
        <v>16</v>
      </c>
      <c r="D17" s="14">
        <f>'Food consumption 20 50 calc'!D17/'Food consumption 20 50 calc'!C17</f>
        <v>1.0240725323811639</v>
      </c>
      <c r="E17" s="14">
        <f>'Food consumption 20 50 calc'!E17/'Food consumption 20 50 calc'!C17</f>
        <v>1.0482051833151358</v>
      </c>
      <c r="F17" s="14">
        <f>'Food consumption 20 50 calc'!F17/'Food consumption 20 50 calc'!C17</f>
        <v>1.0726745821579999</v>
      </c>
    </row>
    <row r="18" spans="1:6">
      <c r="B18" t="s">
        <v>17</v>
      </c>
      <c r="D18" s="14">
        <f>'Food consumption 20 50 calc'!D18/'Food consumption 20 50 calc'!C18</f>
        <v>0.71013053342828214</v>
      </c>
      <c r="E18" s="14">
        <f>'Food consumption 20 50 calc'!E18/'Food consumption 20 50 calc'!C18</f>
        <v>0.39909106183265947</v>
      </c>
      <c r="F18" s="14">
        <f>'Food consumption 20 50 calc'!F18/'Food consumption 20 50 calc'!C18</f>
        <v>6.3454558210011114E-2</v>
      </c>
    </row>
    <row r="19" spans="1:6">
      <c r="B19" t="s">
        <v>18</v>
      </c>
      <c r="D19" s="14">
        <f>'Food consumption 20 50 calc'!D19/'Food consumption 20 50 calc'!C19</f>
        <v>0.83687074377928616</v>
      </c>
      <c r="E19" s="14">
        <f>'Food consumption 20 50 calc'!E19/'Food consumption 20 50 calc'!C19</f>
        <v>0.65048779881128649</v>
      </c>
      <c r="F19" s="14">
        <f>'Food consumption 20 50 calc'!F19/'Food consumption 20 50 calc'!C19</f>
        <v>0.4391827089685989</v>
      </c>
    </row>
    <row r="20" spans="1:6">
      <c r="B20" t="s">
        <v>19</v>
      </c>
      <c r="D20" s="14">
        <f>'Food consumption 20 50 calc'!D20/'Food consumption 20 50 calc'!C20</f>
        <v>0.69567848263312015</v>
      </c>
      <c r="E20" s="14">
        <f>'Food consumption 20 50 calc'!E20/'Food consumption 20 50 calc'!C20</f>
        <v>0.36327633945151505</v>
      </c>
      <c r="F20" s="14">
        <f>'Food consumption 20 50 calc'!F20/'Food consumption 20 50 calc'!C20</f>
        <v>0</v>
      </c>
    </row>
    <row r="21" spans="1:6">
      <c r="D21" s="8"/>
      <c r="E21" s="8"/>
      <c r="F21" s="8"/>
    </row>
    <row r="22" spans="1:6">
      <c r="A22" s="1" t="s">
        <v>1</v>
      </c>
      <c r="B22" s="1" t="s">
        <v>21</v>
      </c>
      <c r="C22" s="5"/>
      <c r="D22" s="4" t="s">
        <v>58</v>
      </c>
      <c r="E22" s="4" t="s">
        <v>59</v>
      </c>
      <c r="F22" s="4" t="s">
        <v>60</v>
      </c>
    </row>
    <row r="23" spans="1:6">
      <c r="A23" t="s">
        <v>3</v>
      </c>
      <c r="B23" t="s">
        <v>22</v>
      </c>
      <c r="D23" s="10">
        <f>'Food consumption 20 50 calc'!D23/'Food consumption 20 50 calc'!C23</f>
        <v>1.0756723344884058</v>
      </c>
      <c r="E23" s="10">
        <f>'Food consumption 20 50 calc'!E23/'Food consumption 20 50 calc'!C23</f>
        <v>1.1383618684931618</v>
      </c>
      <c r="F23" s="10">
        <f>'Food consumption 20 50 calc'!F23/'Food consumption 20 50 calc'!C23</f>
        <v>1.1959515770456397</v>
      </c>
    </row>
    <row r="24" spans="1:6">
      <c r="A24" t="s">
        <v>23</v>
      </c>
      <c r="B24" t="s">
        <v>24</v>
      </c>
      <c r="D24" s="10">
        <f>'Food consumption 20 50 calc'!D24/'Food consumption 20 50 calc'!C24</f>
        <v>6.6870696630426663</v>
      </c>
      <c r="E24" s="10">
        <f>'Food consumption 20 50 calc'!E24/'Food consumption 20 50 calc'!C24</f>
        <v>12.922158002674921</v>
      </c>
      <c r="F24" s="10">
        <f>'Food consumption 20 50 calc'!F24/'Food consumption 20 50 calc'!C24</f>
        <v>19.780859707615953</v>
      </c>
    </row>
    <row r="25" spans="1:6">
      <c r="B25" t="s">
        <v>25</v>
      </c>
      <c r="D25" s="10"/>
      <c r="E25" s="10"/>
      <c r="F25" s="10"/>
    </row>
    <row r="26" spans="1:6">
      <c r="B26" t="s">
        <v>26</v>
      </c>
      <c r="D26" s="10">
        <f>'Food consumption 20 50 calc'!D26/'Food consumption 20 50 calc'!C26</f>
        <v>6.687067707055375</v>
      </c>
      <c r="E26" s="10">
        <f>'Food consumption 20 50 calc'!E26/'Food consumption 20 50 calc'!C26</f>
        <v>12.922155458267055</v>
      </c>
      <c r="F26" s="10">
        <f>'Food consumption 20 50 calc'!F26/'Food consumption 20 50 calc'!C26</f>
        <v>19.780856400701083</v>
      </c>
    </row>
    <row r="27" spans="1:6">
      <c r="B27" t="s">
        <v>27</v>
      </c>
      <c r="D27" s="10">
        <f>'Food consumption 20 50 calc'!D27/'Food consumption 20 50 calc'!C27</f>
        <v>6.6870701385096334</v>
      </c>
      <c r="E27" s="10">
        <f>'Food consumption 20 50 calc'!E27/'Food consumption 20 50 calc'!C27</f>
        <v>12.922156791935969</v>
      </c>
      <c r="F27" s="10">
        <f>'Food consumption 20 50 calc'!F27/'Food consumption 20 50 calc'!C27</f>
        <v>19.780854427525924</v>
      </c>
    </row>
    <row r="28" spans="1:6">
      <c r="B28" t="s">
        <v>28</v>
      </c>
      <c r="D28" s="10">
        <f>'Food consumption 20 50 calc'!D28/'Food consumption 20 50 calc'!C28</f>
        <v>6.6870662464467978</v>
      </c>
      <c r="E28" s="10">
        <f>'Food consumption 20 50 calc'!E28/'Food consumption 20 50 calc'!C28</f>
        <v>12.92215052084731</v>
      </c>
      <c r="F28" s="10">
        <f>'Food consumption 20 50 calc'!F28/'Food consumption 20 50 calc'!C28</f>
        <v>19.780852730280841</v>
      </c>
    </row>
    <row r="29" spans="1:6">
      <c r="B29" t="s">
        <v>29</v>
      </c>
      <c r="D29" s="11">
        <f>'Food consumption 20 50 calc'!D29/'Food consumption 20 50 calc'!C29</f>
        <v>1.8101116837898419</v>
      </c>
      <c r="E29" s="11">
        <f>'Food consumption 20 50 calc'!E29/'Food consumption 20 50 calc'!C29</f>
        <v>2.6806664142107381</v>
      </c>
      <c r="F29" s="11">
        <f>'Food consumption 20 50 calc'!F29/'Food consumption 20 50 calc'!C29</f>
        <v>3.6284096455933121</v>
      </c>
    </row>
    <row r="30" spans="1:6">
      <c r="A30" t="s">
        <v>6</v>
      </c>
      <c r="B30" t="s">
        <v>30</v>
      </c>
      <c r="D30" s="10"/>
      <c r="E30" s="10"/>
      <c r="F30" s="10"/>
    </row>
    <row r="31" spans="1:6">
      <c r="B31" t="s">
        <v>31</v>
      </c>
      <c r="D31" s="8"/>
      <c r="E31" s="8"/>
      <c r="F31" s="8"/>
    </row>
    <row r="32" spans="1:6">
      <c r="B32" t="s">
        <v>32</v>
      </c>
      <c r="D32" s="10">
        <f>'Food consumption 20 50 calc'!D32/'Food consumption 20 50 calc'!C32</f>
        <v>6.177898750148807</v>
      </c>
      <c r="E32" s="10">
        <f>'Food consumption 20 50 calc'!E32/'Food consumption 20 50 calc'!C32</f>
        <v>11.95228364616964</v>
      </c>
      <c r="F32" s="10">
        <f>'Food consumption 20 50 calc'!F32/'Food consumption 20 50 calc'!C32</f>
        <v>18.287350746058586</v>
      </c>
    </row>
    <row r="33" spans="1:6">
      <c r="D33" s="8"/>
      <c r="E33" s="8"/>
      <c r="F33" s="8"/>
    </row>
    <row r="34" spans="1:6">
      <c r="A34" s="1" t="s">
        <v>1</v>
      </c>
      <c r="B34" s="1" t="s">
        <v>21</v>
      </c>
      <c r="C34" s="5"/>
      <c r="D34" s="4" t="s">
        <v>58</v>
      </c>
      <c r="E34" s="4" t="s">
        <v>59</v>
      </c>
      <c r="F34" s="4" t="s">
        <v>60</v>
      </c>
    </row>
    <row r="35" spans="1:6">
      <c r="B35" t="s">
        <v>43</v>
      </c>
      <c r="D35" s="10">
        <f>'Food consumption 20 50 calc'!D35/'Food consumption 20 50 calc'!C35</f>
        <v>1.03498022462018</v>
      </c>
      <c r="E35" s="10">
        <f>'Food consumption 20 50 calc'!E35/'Food consumption 20 50 calc'!C35</f>
        <v>1.0740316693963134</v>
      </c>
      <c r="F35" s="10">
        <f>'Food consumption 20 50 calc'!F35/'Food consumption 20 50 calc'!C35</f>
        <v>1.1175200511394441</v>
      </c>
    </row>
    <row r="36" spans="1:6">
      <c r="B36" t="s">
        <v>44</v>
      </c>
      <c r="D36" s="10">
        <f>'Food consumption 20 50 calc'!D36/'Food consumption 20 50 calc'!C36</f>
        <v>0.76911452201250141</v>
      </c>
      <c r="E36" s="10">
        <f>'Food consumption 20 50 calc'!E36/'Food consumption 20 50 calc'!C36</f>
        <v>0.51473509946583407</v>
      </c>
      <c r="F36" s="10">
        <f>'Food consumption 20 50 calc'!F36/'Food consumption 20 50 calc'!C36</f>
        <v>0.23433897643893428</v>
      </c>
    </row>
    <row r="37" spans="1:6">
      <c r="B37" t="s">
        <v>35</v>
      </c>
      <c r="D37" s="10">
        <f>'Food consumption 20 50 calc'!D37/'Food consumption 20 50 calc'!C37</f>
        <v>0.75432273080905377</v>
      </c>
      <c r="E37" s="10">
        <f>'Food consumption 20 50 calc'!E37/'Food consumption 20 50 calc'!C37</f>
        <v>0.50044585108702455</v>
      </c>
      <c r="F37" s="10">
        <f>'Food consumption 20 50 calc'!F37/'Food consumption 20 50 calc'!C37</f>
        <v>0.23559598456743677</v>
      </c>
    </row>
    <row r="38" spans="1:6">
      <c r="B38" t="s">
        <v>45</v>
      </c>
      <c r="D38" s="10">
        <f>'Food consumption 20 50 calc'!D38/'Food consumption 20 50 calc'!C38</f>
        <v>1.0207646101229924</v>
      </c>
      <c r="E38" s="10">
        <f>'Food consumption 20 50 calc'!E38/'Food consumption 20 50 calc'!C38</f>
        <v>1.0415388708143798</v>
      </c>
      <c r="F38" s="10">
        <f>'Food consumption 20 50 calc'!F38/'Food consumption 20 50 calc'!C38</f>
        <v>1.062552220479021</v>
      </c>
    </row>
    <row r="39" spans="1:6">
      <c r="B39" t="s">
        <v>37</v>
      </c>
      <c r="D39" s="10">
        <f>'Food consumption 20 50 calc'!D39/'Food consumption 20 50 calc'!C39</f>
        <v>1.8101116837898419</v>
      </c>
      <c r="E39" s="10">
        <f>'Food consumption 20 50 calc'!E39/'Food consumption 20 50 calc'!C39</f>
        <v>2.6806664142107381</v>
      </c>
      <c r="F39" s="10">
        <f>'Food consumption 20 50 calc'!F39/'Food consumption 20 50 calc'!C39</f>
        <v>3.6284096455933121</v>
      </c>
    </row>
    <row r="40" spans="1:6">
      <c r="B40" t="s">
        <v>38</v>
      </c>
      <c r="D40" s="10">
        <f>'Food consumption 20 50 calc'!D40/'Food consumption 20 50 calc'!C40</f>
        <v>6.6870701385096334</v>
      </c>
      <c r="E40" s="10">
        <f>'Food consumption 20 50 calc'!E40/'Food consumption 20 50 calc'!C40</f>
        <v>12.922156791935969</v>
      </c>
      <c r="F40" s="10">
        <f>'Food consumption 20 50 calc'!F40/'Food consumption 20 50 calc'!C40</f>
        <v>19.780854427525924</v>
      </c>
    </row>
    <row r="41" spans="1:6">
      <c r="B41" t="s">
        <v>39</v>
      </c>
      <c r="D41" s="10">
        <f>'Food consumption 20 50 calc'!D41/'Food consumption 20 50 calc'!C41</f>
        <v>1.0417748298727953</v>
      </c>
      <c r="E41" s="10">
        <f>'Food consumption 20 50 calc'!E41/'Food consumption 20 50 calc'!C41</f>
        <v>1.0860107238636658</v>
      </c>
      <c r="F41" s="10">
        <f>'Food consumption 20 50 calc'!F41/'Food consumption 20 50 calc'!C41</f>
        <v>1.1313297090152854</v>
      </c>
    </row>
    <row r="42" spans="1:6">
      <c r="B42" t="s">
        <v>4</v>
      </c>
      <c r="D42" s="10">
        <f>'Food consumption 20 50 calc'!D42/'Food consumption 20 50 calc'!C42</f>
        <v>0.97647392964402269</v>
      </c>
      <c r="E42" s="10">
        <f>'Food consumption 20 50 calc'!E42/'Food consumption 20 50 calc'!C42</f>
        <v>0.9486405142024813</v>
      </c>
      <c r="F42" s="10">
        <f>'Food consumption 20 50 calc'!F42/'Food consumption 20 50 calc'!C42</f>
        <v>0.91620250615410925</v>
      </c>
    </row>
    <row r="43" spans="1:6">
      <c r="B43" t="s">
        <v>40</v>
      </c>
      <c r="D43" s="10">
        <f>'Food consumption 20 50 calc'!D43/'Food consumption 20 50 calc'!C43</f>
        <v>0.98332588138486232</v>
      </c>
      <c r="E43" s="10">
        <f>'Food consumption 20 50 calc'!E43/'Food consumption 20 50 calc'!C43</f>
        <v>0.96100053653147799</v>
      </c>
      <c r="F43" s="10">
        <f>'Food consumption 20 50 calc'!F43/'Food consumption 20 50 calc'!C43</f>
        <v>0.94918446455764227</v>
      </c>
    </row>
    <row r="44" spans="1:6">
      <c r="B44" t="s">
        <v>6</v>
      </c>
      <c r="D44" s="10">
        <f>'Food consumption 20 50 calc'!D44/'Food consumption 20 50 calc'!C44</f>
        <v>6.177898750148807</v>
      </c>
      <c r="E44" s="10">
        <f>'Food consumption 20 50 calc'!E44/'Food consumption 20 50 calc'!C44</f>
        <v>11.952540886760097</v>
      </c>
      <c r="F44" s="10">
        <f>'Food consumption 20 50 calc'!F44/'Food consumption 20 50 calc'!C44</f>
        <v>18.287498619609391</v>
      </c>
    </row>
    <row r="45" spans="1:6">
      <c r="B45" t="s">
        <v>7</v>
      </c>
      <c r="D45" s="10">
        <f>'Food consumption 20 50 calc'!D45/'Food consumption 20 50 calc'!C45</f>
        <v>0.94282564025057181</v>
      </c>
      <c r="E45" s="10">
        <f>'Food consumption 20 50 calc'!E45/'Food consumption 20 50 calc'!C45</f>
        <v>0.87488409247738264</v>
      </c>
      <c r="F45" s="10">
        <f>'Food consumption 20 50 calc'!F45/'Food consumption 20 50 calc'!C45</f>
        <v>0.81261096745793748</v>
      </c>
    </row>
    <row r="46" spans="1:6">
      <c r="D46" s="12">
        <f>'Food consumption 20 50 calc'!D46/'Food consumption 20 50 calc'!C46</f>
        <v>0.99423130684723171</v>
      </c>
      <c r="E46" s="12">
        <f>'Food consumption 20 50 calc'!E46/'Food consumption 20 50 calc'!C46</f>
        <v>0.98692260292681444</v>
      </c>
      <c r="F46" s="12">
        <f>'Food consumption 20 50 calc'!F46/'Food consumption 20 50 calc'!C46</f>
        <v>0.9805578522019599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F13"/>
  <sheetViews>
    <sheetView workbookViewId="0">
      <selection activeCell="G25" sqref="G25"/>
    </sheetView>
  </sheetViews>
  <sheetFormatPr defaultRowHeight="15"/>
  <cols>
    <col min="1" max="1" width="17.42578125" customWidth="1"/>
    <col min="2" max="2" width="20.42578125" customWidth="1"/>
  </cols>
  <sheetData>
    <row r="1" spans="1:6">
      <c r="A1" s="1" t="s">
        <v>61</v>
      </c>
      <c r="B1" t="s">
        <v>62</v>
      </c>
      <c r="E1" s="18"/>
      <c r="F1" s="27"/>
    </row>
    <row r="2" spans="1:6">
      <c r="A2" s="1" t="s">
        <v>63</v>
      </c>
    </row>
    <row r="3" spans="1:6">
      <c r="B3" t="s">
        <v>64</v>
      </c>
    </row>
    <row r="4" spans="1:6">
      <c r="B4" t="s">
        <v>65</v>
      </c>
    </row>
    <row r="5" spans="1:6">
      <c r="B5" t="s">
        <v>66</v>
      </c>
    </row>
    <row r="6" spans="1:6">
      <c r="B6" t="s">
        <v>67</v>
      </c>
    </row>
    <row r="7" spans="1:6">
      <c r="B7" t="s">
        <v>68</v>
      </c>
    </row>
    <row r="9" spans="1:6">
      <c r="A9" s="28" t="s">
        <v>69</v>
      </c>
      <c r="B9" s="1" t="s">
        <v>9</v>
      </c>
    </row>
    <row r="10" spans="1:6">
      <c r="A10" s="29" t="s">
        <v>43</v>
      </c>
      <c r="B10" t="s">
        <v>70</v>
      </c>
    </row>
    <row r="11" spans="1:6">
      <c r="A11" t="s">
        <v>34</v>
      </c>
      <c r="B11" t="s">
        <v>71</v>
      </c>
    </row>
    <row r="12" spans="1:6" ht="30">
      <c r="A12" s="17" t="s">
        <v>36</v>
      </c>
      <c r="B12" t="s">
        <v>72</v>
      </c>
    </row>
    <row r="13" spans="1:6">
      <c r="C13"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FD incl HH waste 20 to 50</vt:lpstr>
      <vt:lpstr>HH Waste 20 to 50</vt:lpstr>
      <vt:lpstr>Food consumption 20 50 calc</vt:lpstr>
      <vt:lpstr>Ratios</vt:lpstr>
      <vt:lpstr>README</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 Lee</dc:creator>
  <cp:lastModifiedBy>Sue</cp:lastModifiedBy>
  <cp:revision/>
  <dcterms:created xsi:type="dcterms:W3CDTF">2022-07-13T16:58:50Z</dcterms:created>
  <dcterms:modified xsi:type="dcterms:W3CDTF">2022-11-28T14:47:36Z</dcterms:modified>
</cp:coreProperties>
</file>