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earsel\Documents\Manchester 2022\ReShare 251122\Keep\"/>
    </mc:Choice>
  </mc:AlternateContent>
  <xr:revisionPtr revIDLastSave="0" documentId="13_ncr:1_{72C1471F-A35A-477F-A01E-475721869F50}" xr6:coauthVersionLast="47" xr6:coauthVersionMax="47" xr10:uidLastSave="{00000000-0000-0000-0000-000000000000}"/>
  <bookViews>
    <workbookView xWindow="-110" yWindow="-110" windowWidth="19420" windowHeight="10420" tabRatio="657" activeTab="3" xr2:uid="{F2812BB7-69E3-4C79-86E1-1F79D7EFD260}"/>
  </bookViews>
  <sheets>
    <sheet name="Sweden" sheetId="1" r:id="rId1"/>
    <sheet name="WEU" sheetId="2" r:id="rId2"/>
    <sheet name="Sweden and WEU 2019 IMAGE 2020 " sheetId="3" r:id="rId3"/>
    <sheet name="Calculated Sweden 2020" sheetId="5" r:id="rId4"/>
    <sheet name="README" sheetId="4"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9" i="5" l="1"/>
  <c r="I29" i="5"/>
  <c r="F29" i="5"/>
  <c r="G29" i="5"/>
  <c r="G23" i="5"/>
  <c r="I43" i="5"/>
  <c r="G38" i="5" l="1"/>
  <c r="G37" i="5"/>
  <c r="G36" i="5"/>
  <c r="G43" i="5"/>
  <c r="G45" i="5"/>
  <c r="G44" i="5"/>
  <c r="G42" i="5"/>
  <c r="G41" i="5"/>
  <c r="G40" i="5"/>
  <c r="D33" i="3"/>
  <c r="D31" i="3"/>
  <c r="D32" i="3"/>
  <c r="D30" i="3"/>
  <c r="D24" i="3"/>
  <c r="D25" i="3"/>
  <c r="D26" i="3"/>
  <c r="D27" i="3"/>
  <c r="D28" i="3"/>
  <c r="D23" i="3"/>
  <c r="D12" i="3"/>
  <c r="D13" i="3"/>
  <c r="D14" i="3"/>
  <c r="D15" i="3"/>
  <c r="D16" i="3"/>
  <c r="D17" i="3"/>
  <c r="D18" i="3"/>
  <c r="D19" i="3"/>
  <c r="D20" i="3"/>
  <c r="D11" i="3"/>
  <c r="D8" i="3"/>
  <c r="B29" i="3"/>
  <c r="B33" i="3"/>
  <c r="B31" i="3"/>
  <c r="B32" i="3"/>
  <c r="B30" i="3"/>
  <c r="B24" i="3"/>
  <c r="B25" i="3"/>
  <c r="B26" i="3"/>
  <c r="B27" i="3"/>
  <c r="B28" i="3"/>
  <c r="B23" i="3"/>
  <c r="B12" i="3"/>
  <c r="B13" i="3"/>
  <c r="B14" i="3"/>
  <c r="B15" i="3"/>
  <c r="B16" i="3"/>
  <c r="B17" i="3"/>
  <c r="B18" i="3"/>
  <c r="B19" i="3"/>
  <c r="B20" i="3"/>
  <c r="B11" i="3"/>
  <c r="C43" i="1" l="1"/>
  <c r="L3" i="3"/>
  <c r="D29" i="3"/>
  <c r="F33" i="5" l="1"/>
  <c r="G21" i="5"/>
  <c r="J45" i="5"/>
  <c r="J44" i="5"/>
  <c r="J43" i="5"/>
  <c r="J42" i="5"/>
  <c r="J41" i="5"/>
  <c r="J40" i="5"/>
  <c r="J39" i="5"/>
  <c r="J46" i="5" s="1"/>
  <c r="J38" i="5"/>
  <c r="J37" i="5"/>
  <c r="J36" i="5"/>
  <c r="J35" i="5"/>
  <c r="G39" i="5"/>
  <c r="G35" i="5"/>
  <c r="K3" i="3" l="1"/>
  <c r="C3" i="5"/>
  <c r="J3" i="3" l="1"/>
  <c r="G11" i="5" l="1"/>
  <c r="C29" i="2" l="1"/>
  <c r="F33" i="3" l="1"/>
  <c r="I35" i="5" l="1"/>
  <c r="I40" i="5" l="1"/>
  <c r="F40" i="5"/>
  <c r="D40" i="5"/>
  <c r="C40" i="5"/>
  <c r="D45" i="3"/>
  <c r="D44" i="3"/>
  <c r="D43" i="3"/>
  <c r="D42" i="3"/>
  <c r="D41" i="3"/>
  <c r="D40" i="3"/>
  <c r="D39" i="3"/>
  <c r="D38" i="3"/>
  <c r="D37" i="3"/>
  <c r="D36" i="3"/>
  <c r="D35" i="3"/>
  <c r="D46" i="3" s="1"/>
  <c r="B45" i="3"/>
  <c r="B44" i="3"/>
  <c r="B43" i="3"/>
  <c r="B42" i="3"/>
  <c r="B41" i="3"/>
  <c r="B40" i="3"/>
  <c r="B39" i="3"/>
  <c r="B38" i="3"/>
  <c r="B37" i="3"/>
  <c r="B36" i="3"/>
  <c r="B35" i="3"/>
  <c r="I28" i="5"/>
  <c r="I27" i="5"/>
  <c r="I26" i="5"/>
  <c r="I25" i="5"/>
  <c r="I24" i="5"/>
  <c r="I23" i="5"/>
  <c r="I11" i="5"/>
  <c r="B46" i="3" l="1"/>
  <c r="C29" i="1"/>
  <c r="F40" i="3" l="1"/>
  <c r="C43" i="2"/>
  <c r="C40" i="2"/>
  <c r="C40" i="1"/>
  <c r="C41" i="1"/>
  <c r="B21" i="3"/>
  <c r="C36" i="1" l="1"/>
  <c r="C35" i="1"/>
  <c r="C37" i="1"/>
  <c r="C38" i="1"/>
  <c r="C39" i="1"/>
  <c r="C42" i="1"/>
  <c r="C46" i="1" s="1"/>
  <c r="C21" i="1"/>
  <c r="C25" i="5" l="1"/>
  <c r="D25" i="5"/>
  <c r="E25" i="5" l="1"/>
  <c r="G25" i="5" s="1"/>
  <c r="H3" i="3" l="1"/>
  <c r="F11" i="3" l="1"/>
  <c r="C39" i="5" l="1"/>
  <c r="C43" i="5"/>
  <c r="K4" i="3"/>
  <c r="F12" i="3" l="1"/>
  <c r="F13" i="3"/>
  <c r="F14" i="3"/>
  <c r="F15" i="3"/>
  <c r="F16" i="3"/>
  <c r="F17" i="3"/>
  <c r="F18" i="3"/>
  <c r="F19" i="3"/>
  <c r="F20" i="3"/>
  <c r="C41" i="2"/>
  <c r="C29" i="5"/>
  <c r="D29" i="5"/>
  <c r="D23" i="5"/>
  <c r="D24" i="5"/>
  <c r="D26" i="5"/>
  <c r="D27" i="5"/>
  <c r="D28" i="5"/>
  <c r="D30" i="5"/>
  <c r="D31" i="5"/>
  <c r="D32" i="5"/>
  <c r="D33" i="5"/>
  <c r="D11" i="5"/>
  <c r="D12" i="5"/>
  <c r="D13" i="5"/>
  <c r="D14" i="5"/>
  <c r="D15" i="5"/>
  <c r="D16" i="5"/>
  <c r="D17" i="5"/>
  <c r="D18" i="5"/>
  <c r="D19" i="5"/>
  <c r="D20" i="5"/>
  <c r="D3" i="5"/>
  <c r="D4" i="5"/>
  <c r="D5" i="5"/>
  <c r="D6" i="5"/>
  <c r="D7" i="5"/>
  <c r="D8" i="5"/>
  <c r="D9" i="5"/>
  <c r="C23" i="5"/>
  <c r="C24" i="5"/>
  <c r="C26" i="5"/>
  <c r="C27" i="5"/>
  <c r="C28" i="5"/>
  <c r="C30" i="5"/>
  <c r="C31" i="5"/>
  <c r="C32" i="5"/>
  <c r="C33" i="5"/>
  <c r="C11" i="5"/>
  <c r="C12" i="5"/>
  <c r="C13" i="5"/>
  <c r="C14" i="5"/>
  <c r="C15" i="5"/>
  <c r="C16" i="5"/>
  <c r="C17" i="5"/>
  <c r="C18" i="5"/>
  <c r="C19" i="5"/>
  <c r="C20" i="5"/>
  <c r="C21" i="5"/>
  <c r="C4" i="5"/>
  <c r="C5" i="5"/>
  <c r="C6" i="5"/>
  <c r="C7" i="5"/>
  <c r="C8" i="5"/>
  <c r="C9" i="5"/>
  <c r="D38" i="5"/>
  <c r="D43" i="5"/>
  <c r="C39" i="2"/>
  <c r="C38" i="2"/>
  <c r="F41" i="5"/>
  <c r="F39" i="5"/>
  <c r="F45" i="5"/>
  <c r="F44" i="5"/>
  <c r="F43" i="5"/>
  <c r="F42" i="5"/>
  <c r="F38" i="5"/>
  <c r="F37" i="5"/>
  <c r="F36" i="5"/>
  <c r="F35" i="5"/>
  <c r="F21" i="5"/>
  <c r="F24" i="3"/>
  <c r="F25" i="3"/>
  <c r="F26" i="3"/>
  <c r="F27" i="3"/>
  <c r="F28" i="3"/>
  <c r="F30" i="3"/>
  <c r="F31" i="3"/>
  <c r="F32" i="3"/>
  <c r="F23" i="3"/>
  <c r="D21" i="3"/>
  <c r="F21" i="3" s="1"/>
  <c r="B9" i="3"/>
  <c r="B4" i="3"/>
  <c r="B5" i="3"/>
  <c r="B6" i="3"/>
  <c r="B7" i="3"/>
  <c r="B8" i="3"/>
  <c r="B3" i="3"/>
  <c r="C36" i="2"/>
  <c r="D36" i="5" s="1"/>
  <c r="C45" i="2"/>
  <c r="D45" i="5" s="1"/>
  <c r="C44" i="2"/>
  <c r="D44" i="5" s="1"/>
  <c r="C42" i="2"/>
  <c r="D42" i="5" s="1"/>
  <c r="C37" i="2"/>
  <c r="C35" i="2"/>
  <c r="D35" i="5" s="1"/>
  <c r="C21" i="2"/>
  <c r="D21" i="5" s="1"/>
  <c r="D37" i="5" l="1"/>
  <c r="C3" i="3"/>
  <c r="E3" i="5"/>
  <c r="G3" i="5" s="1"/>
  <c r="I3" i="5" s="1"/>
  <c r="E6" i="5"/>
  <c r="G6" i="5" s="1"/>
  <c r="I6" i="5" s="1"/>
  <c r="F46" i="5"/>
  <c r="E5" i="5"/>
  <c r="G5" i="5" s="1"/>
  <c r="I5" i="5" s="1"/>
  <c r="E15" i="5"/>
  <c r="G15" i="5" s="1"/>
  <c r="E4" i="5"/>
  <c r="G4" i="5" s="1"/>
  <c r="I4" i="5" s="1"/>
  <c r="E14" i="5"/>
  <c r="G14" i="5" s="1"/>
  <c r="E20" i="5"/>
  <c r="G20" i="5" s="1"/>
  <c r="E12" i="5"/>
  <c r="G12" i="5" s="1"/>
  <c r="E26" i="5"/>
  <c r="G26" i="5" s="1"/>
  <c r="E19" i="5"/>
  <c r="G19" i="5" s="1"/>
  <c r="E11" i="5"/>
  <c r="E8" i="5"/>
  <c r="G8" i="5" s="1"/>
  <c r="I8" i="5" s="1"/>
  <c r="E23" i="5"/>
  <c r="F43" i="3"/>
  <c r="E32" i="5"/>
  <c r="G32" i="5" s="1"/>
  <c r="E16" i="5"/>
  <c r="G16" i="5" s="1"/>
  <c r="D39" i="5"/>
  <c r="D41" i="5"/>
  <c r="E7" i="5"/>
  <c r="G7" i="5" s="1"/>
  <c r="E24" i="5"/>
  <c r="G24" i="5" s="1"/>
  <c r="E13" i="5"/>
  <c r="G13" i="5" s="1"/>
  <c r="E28" i="5"/>
  <c r="G28" i="5" s="1"/>
  <c r="E30" i="5"/>
  <c r="G30" i="5" s="1"/>
  <c r="I30" i="5" s="1"/>
  <c r="E27" i="5"/>
  <c r="G27" i="5" s="1"/>
  <c r="E17" i="5"/>
  <c r="G17" i="5" s="1"/>
  <c r="E31" i="5"/>
  <c r="G31" i="5" s="1"/>
  <c r="I31" i="5" s="1"/>
  <c r="E18" i="5"/>
  <c r="G18" i="5" s="1"/>
  <c r="C46" i="2"/>
  <c r="F29" i="3"/>
  <c r="G33" i="5" l="1"/>
  <c r="I32" i="5"/>
  <c r="J5" i="5"/>
  <c r="I42" i="5"/>
  <c r="J8" i="5"/>
  <c r="I45" i="5"/>
  <c r="I41" i="5"/>
  <c r="I14" i="5"/>
  <c r="I19" i="5"/>
  <c r="J19" i="5" s="1"/>
  <c r="I15" i="5"/>
  <c r="J15" i="5" s="1"/>
  <c r="I13" i="5"/>
  <c r="J13" i="5"/>
  <c r="I12" i="5"/>
  <c r="I16" i="5"/>
  <c r="J16" i="5" s="1"/>
  <c r="J6" i="5"/>
  <c r="J24" i="5"/>
  <c r="J26" i="5"/>
  <c r="J28" i="5"/>
  <c r="J27" i="5"/>
  <c r="I18" i="5"/>
  <c r="J18" i="5" s="1"/>
  <c r="I17" i="5"/>
  <c r="I20" i="5"/>
  <c r="J20" i="5" s="1"/>
  <c r="J3" i="5"/>
  <c r="G9" i="5"/>
  <c r="I7" i="5"/>
  <c r="D46" i="5"/>
  <c r="J4" i="5"/>
  <c r="J12" i="5" l="1"/>
  <c r="I36" i="5"/>
  <c r="J17" i="5"/>
  <c r="I38" i="5"/>
  <c r="J11" i="5"/>
  <c r="J14" i="5"/>
  <c r="I37" i="5"/>
  <c r="J23" i="5"/>
  <c r="J25" i="5"/>
  <c r="I39" i="5"/>
  <c r="J7" i="5"/>
  <c r="J9" i="5" s="1"/>
  <c r="I44" i="5"/>
  <c r="J32" i="5"/>
  <c r="J31" i="5"/>
  <c r="I21" i="5"/>
  <c r="I9" i="5"/>
  <c r="J21" i="5" l="1"/>
  <c r="I46" i="5"/>
  <c r="J30" i="5"/>
  <c r="I33" i="5"/>
  <c r="J33" i="5" s="1"/>
  <c r="C44" i="1"/>
  <c r="C45" i="1"/>
  <c r="L4" i="3"/>
  <c r="L5" i="3"/>
  <c r="L6" i="3"/>
  <c r="L7" i="3"/>
  <c r="L8" i="3"/>
  <c r="K5" i="3"/>
  <c r="K6" i="3"/>
  <c r="K7" i="3"/>
  <c r="K8" i="3"/>
  <c r="I9" i="3"/>
  <c r="H4" i="3"/>
  <c r="H8" i="3"/>
  <c r="H7" i="3"/>
  <c r="H6" i="3"/>
  <c r="H5" i="3"/>
  <c r="C41" i="5" l="1"/>
  <c r="F41" i="3"/>
  <c r="C45" i="5"/>
  <c r="F45" i="3"/>
  <c r="C44" i="5"/>
  <c r="F44" i="3"/>
  <c r="C42" i="5"/>
  <c r="F42" i="3"/>
  <c r="F39" i="3"/>
  <c r="L9" i="3"/>
  <c r="K9" i="3"/>
  <c r="H9" i="3"/>
  <c r="J8" i="3"/>
  <c r="J4" i="3"/>
  <c r="J5" i="3"/>
  <c r="J6" i="3"/>
  <c r="J7" i="3"/>
  <c r="J9" i="3" l="1"/>
  <c r="D4" i="3" l="1"/>
  <c r="D5" i="3"/>
  <c r="D6" i="3"/>
  <c r="D7" i="3"/>
  <c r="D3" i="3"/>
  <c r="D9" i="3"/>
  <c r="C36" i="5" l="1"/>
  <c r="F36" i="3"/>
  <c r="C38" i="5"/>
  <c r="F38" i="3"/>
  <c r="C35" i="5"/>
  <c r="F35" i="3"/>
  <c r="C37" i="5"/>
  <c r="F37" i="3"/>
  <c r="E3" i="3"/>
  <c r="F3" i="3"/>
  <c r="E8" i="3"/>
  <c r="E7" i="3"/>
  <c r="F9" i="3"/>
  <c r="C8" i="3"/>
  <c r="C7" i="3"/>
  <c r="C6" i="3"/>
  <c r="F5" i="3"/>
  <c r="C5" i="3"/>
  <c r="C4" i="3"/>
  <c r="F7" i="3"/>
  <c r="E6" i="3"/>
  <c r="E5" i="3"/>
  <c r="E4" i="3"/>
  <c r="F8" i="3"/>
  <c r="F6" i="3"/>
  <c r="F4" i="3"/>
  <c r="G46" i="5" l="1"/>
  <c r="F46" i="3"/>
  <c r="C46" i="5"/>
  <c r="C9" i="3"/>
  <c r="E9" i="3"/>
</calcChain>
</file>

<file path=xl/sharedStrings.xml><?xml version="1.0" encoding="utf-8"?>
<sst xmlns="http://schemas.openxmlformats.org/spreadsheetml/2006/main" count="248" uniqueCount="70">
  <si>
    <t>Sweden 2019 FAO Food supply (g/cap/day)</t>
  </si>
  <si>
    <t>Food category</t>
  </si>
  <si>
    <t>Sweden FAO 2019 (g/cap/day)</t>
  </si>
  <si>
    <t>Animal</t>
  </si>
  <si>
    <t>Fruit and Veg</t>
  </si>
  <si>
    <t>Luxuries</t>
  </si>
  <si>
    <t>Oils and oilcrops</t>
  </si>
  <si>
    <t>Pulses</t>
  </si>
  <si>
    <t>Staples</t>
  </si>
  <si>
    <t>Total</t>
  </si>
  <si>
    <t>Food Item</t>
  </si>
  <si>
    <t>butter and cream</t>
  </si>
  <si>
    <t>cattle meat</t>
  </si>
  <si>
    <t>eggs</t>
  </si>
  <si>
    <t>fish and seafood</t>
  </si>
  <si>
    <t>fish oils</t>
  </si>
  <si>
    <t>milk</t>
  </si>
  <si>
    <t>other meat and animal fat</t>
  </si>
  <si>
    <t>pig meat</t>
  </si>
  <si>
    <t>poultry meat</t>
  </si>
  <si>
    <t>sheep and goat meat</t>
  </si>
  <si>
    <t>Total Animal</t>
  </si>
  <si>
    <t>tree nuts</t>
  </si>
  <si>
    <t>Oil and oilcrops</t>
  </si>
  <si>
    <t>groundnuts</t>
  </si>
  <si>
    <t>other oilcrops (incl. Palm)</t>
  </si>
  <si>
    <t>sesameseed</t>
  </si>
  <si>
    <t>soyabeans</t>
  </si>
  <si>
    <t>sunflowerseed</t>
  </si>
  <si>
    <t>Nuts and seeds</t>
  </si>
  <si>
    <t>Beans</t>
  </si>
  <si>
    <t>Peas</t>
  </si>
  <si>
    <t>Pulses, Other and products</t>
  </si>
  <si>
    <t>Total pulses</t>
  </si>
  <si>
    <t>Dairy</t>
  </si>
  <si>
    <t xml:space="preserve">Meat </t>
  </si>
  <si>
    <t>Fish</t>
  </si>
  <si>
    <t>Other meat and animal fat</t>
  </si>
  <si>
    <t>Soyabeans</t>
  </si>
  <si>
    <t>Fruit and Vegetables excl tree nuts</t>
  </si>
  <si>
    <t>Oils and oil crops excl seeds &amp; soyabeans</t>
  </si>
  <si>
    <t>WEU FAO 2019 (g/cap/day)</t>
  </si>
  <si>
    <t>Total meat</t>
  </si>
  <si>
    <t>nuts</t>
  </si>
  <si>
    <t>Fruit and Vegetables excl nuts</t>
  </si>
  <si>
    <t>Sweden &amp; WEU FAO 2019; IMAGE 2020</t>
  </si>
  <si>
    <t>Sweden 2019 Food category/Total (%)</t>
  </si>
  <si>
    <t>WEU FAO 2019 Food category/Total (%)</t>
  </si>
  <si>
    <t>Sweden/WEU FAO 2019</t>
  </si>
  <si>
    <t>IMAGE 2020 Food category/Total (%)</t>
  </si>
  <si>
    <t>IMAGE 2020 Food category HH Waste/Total (%)</t>
  </si>
  <si>
    <t>IMAGE 2020 (HH Waste)/ IMAGE 2020 Food (%)</t>
  </si>
  <si>
    <t>IMAGE Food Demand (calculated) 2020 (g/cap/day)</t>
  </si>
  <si>
    <t xml:space="preserve"> </t>
  </si>
  <si>
    <t>IMAGE WEU 2020 (g/cap/day)</t>
  </si>
  <si>
    <t>IMAGE Sweden Food Demand including HH Waste 2020 calculated (g/cap/day)</t>
  </si>
  <si>
    <t>Calculated Sweden HH Waste (g/cap/day)</t>
  </si>
  <si>
    <t>Oils and oil crops excl seeds</t>
  </si>
  <si>
    <t>Source</t>
  </si>
  <si>
    <t>WEU (18) FAO 2019 data + Sweden FAO 2019 data + IMAGE 2020 (LOWLI_19_opf)</t>
  </si>
  <si>
    <t>Also IMAGE 2020 HH WASTE (LOWLI_19_opf) for 6 main food categories</t>
  </si>
  <si>
    <t>Note the Food demand incl HH Waste</t>
  </si>
  <si>
    <t>IMAGE Sweden 2020  food demand including HH Waste is calculated from the ratio of Sweden FAO 2019/WEU (18) (food supply) x IMAGE FD incl HH waste WEU for 2020</t>
  </si>
  <si>
    <t>This value is then used a base year value. The IMAGE WEU 2050 food demand value incl HH waste is the same value as UK and Sweden</t>
  </si>
  <si>
    <t>The rate of change between 2020 and 2050 is linear</t>
  </si>
  <si>
    <t>IMAGE 2020 WEU Food demand including HH Waste (g/cap/day)</t>
  </si>
  <si>
    <t>IMAGE 2020 WEU (HH Waste) (g/cap/day)</t>
  </si>
  <si>
    <t>WEU 2019 FAO Food supply (g/cap/day)</t>
  </si>
  <si>
    <t>Calculated IMAGE Sweden 2020 Food consumption (g/cap/day)</t>
  </si>
  <si>
    <t>IMAGE Sweden 2020  food consumption is calculated from the calculated IMAGE FD incl HH waste Sweden for 2020 minus the calculated HH waste for Sweden for each food category and food 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</si>
</sst>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
    <border>
      <left/>
      <right/>
      <top/>
      <bottom/>
      <diagonal/>
    </border>
    <border>
      <left/>
      <right/>
      <top style="thin">
        <color indexed="64"/>
      </top>
      <bottom style="thin">
        <color indexed="64"/>
      </bottom>
      <diagonal/>
    </border>
  </borders>
  <cellStyleXfs count="1">
    <xf numFmtId="0" fontId="0" fillId="0" borderId="0"/>
  </cellStyleXfs>
  <cellXfs count="25">
    <xf numFmtId="0" fontId="0" fillId="0" borderId="0" xfId="0"/>
    <xf numFmtId="0" fontId="1" fillId="0" borderId="0" xfId="0" applyFont="1"/>
    <xf numFmtId="0" fontId="1" fillId="0" borderId="0" xfId="0" applyFont="1" applyAlignment="1">
      <alignment horizontal="right"/>
    </xf>
    <xf numFmtId="1" fontId="0" fillId="0" borderId="0" xfId="0" applyNumberFormat="1"/>
    <xf numFmtId="0" fontId="1" fillId="0" borderId="0" xfId="0" applyFont="1" applyAlignment="1">
      <alignment wrapText="1"/>
    </xf>
    <xf numFmtId="1" fontId="0" fillId="0" borderId="0" xfId="0" applyNumberFormat="1" applyAlignment="1">
      <alignment horizontal="center"/>
    </xf>
    <xf numFmtId="1" fontId="0" fillId="0" borderId="1" xfId="0" applyNumberFormat="1" applyBorder="1" applyAlignment="1">
      <alignment horizontal="center"/>
    </xf>
    <xf numFmtId="2" fontId="0" fillId="0" borderId="0" xfId="0" applyNumberFormat="1" applyAlignment="1">
      <alignment horizontal="center"/>
    </xf>
    <xf numFmtId="2" fontId="0" fillId="0" borderId="1" xfId="0" applyNumberFormat="1" applyBorder="1" applyAlignment="1">
      <alignment horizontal="center"/>
    </xf>
    <xf numFmtId="1" fontId="0" fillId="2" borderId="0" xfId="0" applyNumberFormat="1" applyFill="1" applyAlignment="1">
      <alignment horizontal="center"/>
    </xf>
    <xf numFmtId="1" fontId="0" fillId="2" borderId="1" xfId="0" applyNumberFormat="1" applyFill="1" applyBorder="1" applyAlignment="1">
      <alignment horizontal="center"/>
    </xf>
    <xf numFmtId="0" fontId="1" fillId="2" borderId="0" xfId="0" applyFont="1" applyFill="1" applyAlignment="1">
      <alignment wrapText="1"/>
    </xf>
    <xf numFmtId="0" fontId="0" fillId="2" borderId="0" xfId="0" applyFill="1"/>
    <xf numFmtId="0" fontId="1" fillId="2" borderId="0" xfId="0" applyFont="1" applyFill="1"/>
    <xf numFmtId="2" fontId="0" fillId="2" borderId="0" xfId="0" applyNumberFormat="1" applyFill="1" applyAlignment="1">
      <alignment horizontal="center"/>
    </xf>
    <xf numFmtId="0" fontId="1" fillId="2" borderId="0" xfId="0" applyFont="1" applyFill="1" applyAlignment="1">
      <alignment horizontal="right"/>
    </xf>
    <xf numFmtId="1" fontId="0" fillId="2" borderId="1" xfId="0" applyNumberFormat="1" applyFill="1" applyBorder="1" applyAlignment="1">
      <alignment horizontal="center" vertical="center"/>
    </xf>
    <xf numFmtId="1" fontId="1" fillId="2" borderId="0" xfId="0" applyNumberFormat="1" applyFont="1" applyFill="1" applyAlignment="1">
      <alignment wrapText="1"/>
    </xf>
    <xf numFmtId="1" fontId="0" fillId="3" borderId="0" xfId="0" applyNumberFormat="1" applyFill="1" applyAlignment="1">
      <alignment horizontal="center"/>
    </xf>
    <xf numFmtId="1" fontId="0" fillId="3" borderId="1" xfId="0" applyNumberFormat="1" applyFill="1" applyBorder="1" applyAlignment="1">
      <alignment horizontal="center"/>
    </xf>
    <xf numFmtId="0" fontId="1" fillId="3" borderId="0" xfId="0" applyFont="1" applyFill="1" applyAlignment="1">
      <alignment wrapText="1"/>
    </xf>
    <xf numFmtId="0" fontId="0" fillId="3" borderId="0" xfId="0" applyFill="1"/>
    <xf numFmtId="2" fontId="0" fillId="3" borderId="0" xfId="0" applyNumberFormat="1" applyFill="1" applyAlignment="1">
      <alignment horizontal="center"/>
    </xf>
    <xf numFmtId="1" fontId="0" fillId="3" borderId="0" xfId="0" applyNumberFormat="1" applyFill="1"/>
    <xf numFmtId="2" fontId="0" fillId="3" borderId="1" xfId="0" applyNumberForma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7A9EF-606A-43E9-98B7-C4BE29F78CE0}">
  <dimension ref="A1:D46"/>
  <sheetViews>
    <sheetView topLeftCell="A18" zoomScale="95" workbookViewId="0">
      <selection activeCell="C33" sqref="C33"/>
    </sheetView>
  </sheetViews>
  <sheetFormatPr defaultRowHeight="14.5" x14ac:dyDescent="0.35"/>
  <cols>
    <col min="1" max="1" width="15.81640625" customWidth="1"/>
    <col min="2" max="2" width="25" customWidth="1"/>
    <col min="3" max="3" width="13.54296875" customWidth="1"/>
  </cols>
  <sheetData>
    <row r="1" spans="1:4" x14ac:dyDescent="0.35">
      <c r="A1" s="1" t="s">
        <v>0</v>
      </c>
      <c r="B1" s="1"/>
    </row>
    <row r="2" spans="1:4" ht="43.5" x14ac:dyDescent="0.35">
      <c r="A2" s="1" t="s">
        <v>1</v>
      </c>
      <c r="B2" s="4"/>
      <c r="C2" s="4" t="s">
        <v>2</v>
      </c>
    </row>
    <row r="3" spans="1:4" x14ac:dyDescent="0.35">
      <c r="A3" t="s">
        <v>3</v>
      </c>
      <c r="B3" s="5"/>
      <c r="C3" s="5">
        <v>885.31150870564625</v>
      </c>
    </row>
    <row r="4" spans="1:4" x14ac:dyDescent="0.35">
      <c r="A4" t="s">
        <v>4</v>
      </c>
      <c r="B4" s="5"/>
      <c r="C4" s="5">
        <v>397.74619588658908</v>
      </c>
    </row>
    <row r="5" spans="1:4" x14ac:dyDescent="0.35">
      <c r="A5" t="s">
        <v>5</v>
      </c>
      <c r="B5" s="5"/>
      <c r="C5" s="5">
        <v>395.56773696883005</v>
      </c>
    </row>
    <row r="6" spans="1:4" x14ac:dyDescent="0.35">
      <c r="A6" t="s">
        <v>6</v>
      </c>
      <c r="B6" s="5"/>
      <c r="C6" s="5">
        <v>29.482902646363502</v>
      </c>
    </row>
    <row r="7" spans="1:4" x14ac:dyDescent="0.35">
      <c r="A7" t="s">
        <v>7</v>
      </c>
      <c r="B7" s="5"/>
      <c r="C7" s="5">
        <v>4.9138171077272501</v>
      </c>
    </row>
    <row r="8" spans="1:4" x14ac:dyDescent="0.35">
      <c r="A8" t="s">
        <v>8</v>
      </c>
      <c r="B8" s="5"/>
      <c r="C8" s="5">
        <v>450.43323487499794</v>
      </c>
    </row>
    <row r="9" spans="1:4" x14ac:dyDescent="0.35">
      <c r="A9" s="2" t="s">
        <v>9</v>
      </c>
      <c r="B9" s="5"/>
      <c r="C9" s="6">
        <v>2163.4553961901538</v>
      </c>
      <c r="D9" s="3"/>
    </row>
    <row r="10" spans="1:4" ht="43.5" x14ac:dyDescent="0.35">
      <c r="A10" s="1" t="s">
        <v>1</v>
      </c>
      <c r="B10" s="1" t="s">
        <v>10</v>
      </c>
      <c r="C10" s="4" t="s">
        <v>2</v>
      </c>
    </row>
    <row r="11" spans="1:4" x14ac:dyDescent="0.35">
      <c r="A11" t="s">
        <v>3</v>
      </c>
      <c r="B11" t="s">
        <v>11</v>
      </c>
      <c r="C11" s="5">
        <v>43.132394612272527</v>
      </c>
    </row>
    <row r="12" spans="1:4" x14ac:dyDescent="0.35">
      <c r="B12" t="s">
        <v>12</v>
      </c>
      <c r="C12" s="5">
        <v>61.149724007272447</v>
      </c>
    </row>
    <row r="13" spans="1:4" x14ac:dyDescent="0.35">
      <c r="B13" t="s">
        <v>13</v>
      </c>
      <c r="C13" s="5">
        <v>38.21857750454528</v>
      </c>
    </row>
    <row r="14" spans="1:4" x14ac:dyDescent="0.35">
      <c r="B14" t="s">
        <v>14</v>
      </c>
      <c r="C14" s="5">
        <v>88.724427676801866</v>
      </c>
    </row>
    <row r="15" spans="1:4" x14ac:dyDescent="0.35">
      <c r="B15" t="s">
        <v>15</v>
      </c>
      <c r="C15" s="5">
        <v>2.7298983931818058E-3</v>
      </c>
    </row>
    <row r="16" spans="1:4" x14ac:dyDescent="0.35">
      <c r="B16" t="s">
        <v>16</v>
      </c>
      <c r="C16" s="5">
        <v>499.84439579158862</v>
      </c>
    </row>
    <row r="17" spans="1:3" x14ac:dyDescent="0.35">
      <c r="B17" t="s">
        <v>17</v>
      </c>
      <c r="C17" s="5">
        <v>22.658156663408988</v>
      </c>
    </row>
    <row r="18" spans="1:3" x14ac:dyDescent="0.35">
      <c r="B18" t="s">
        <v>18</v>
      </c>
      <c r="C18" s="5">
        <v>80.804992438181458</v>
      </c>
    </row>
    <row r="19" spans="1:3" x14ac:dyDescent="0.35">
      <c r="B19" t="s">
        <v>19</v>
      </c>
      <c r="C19" s="5">
        <v>46.954252362727061</v>
      </c>
    </row>
    <row r="20" spans="1:3" x14ac:dyDescent="0.35">
      <c r="B20" t="s">
        <v>20</v>
      </c>
      <c r="C20" s="5">
        <v>3.8218577504545279</v>
      </c>
    </row>
    <row r="21" spans="1:3" x14ac:dyDescent="0.35">
      <c r="B21" s="12" t="s">
        <v>21</v>
      </c>
      <c r="C21" s="6">
        <f>SUM(C11:C20)</f>
        <v>885.31150870564602</v>
      </c>
    </row>
    <row r="22" spans="1:3" ht="43.5" x14ac:dyDescent="0.35">
      <c r="A22" s="1" t="s">
        <v>1</v>
      </c>
      <c r="B22" s="1" t="s">
        <v>10</v>
      </c>
      <c r="C22" s="4" t="s">
        <v>2</v>
      </c>
    </row>
    <row r="23" spans="1:3" x14ac:dyDescent="0.35">
      <c r="A23" t="s">
        <v>4</v>
      </c>
      <c r="B23" t="s">
        <v>22</v>
      </c>
      <c r="C23" s="18">
        <v>5.7327866256817925</v>
      </c>
    </row>
    <row r="24" spans="1:3" x14ac:dyDescent="0.35">
      <c r="A24" t="s">
        <v>23</v>
      </c>
      <c r="B24" t="s">
        <v>24</v>
      </c>
      <c r="C24" s="18">
        <v>3.8218577504545279</v>
      </c>
    </row>
    <row r="25" spans="1:3" x14ac:dyDescent="0.35">
      <c r="B25" t="s">
        <v>25</v>
      </c>
      <c r="C25" s="18">
        <v>0</v>
      </c>
    </row>
    <row r="26" spans="1:3" x14ac:dyDescent="0.35">
      <c r="B26" t="s">
        <v>26</v>
      </c>
      <c r="C26" s="18">
        <v>0.27298983931818055</v>
      </c>
    </row>
    <row r="27" spans="1:3" x14ac:dyDescent="0.35">
      <c r="B27" t="s">
        <v>27</v>
      </c>
      <c r="C27" s="18">
        <v>0.81896951795454176</v>
      </c>
    </row>
    <row r="28" spans="1:3" x14ac:dyDescent="0.35">
      <c r="B28" t="s">
        <v>28</v>
      </c>
      <c r="C28" s="18">
        <v>0</v>
      </c>
    </row>
    <row r="29" spans="1:3" x14ac:dyDescent="0.35">
      <c r="B29" t="s">
        <v>29</v>
      </c>
      <c r="C29" s="6">
        <f>C24+C26+C28+C23</f>
        <v>9.827634215454502</v>
      </c>
    </row>
    <row r="30" spans="1:3" x14ac:dyDescent="0.35">
      <c r="A30" t="s">
        <v>7</v>
      </c>
      <c r="B30" t="s">
        <v>30</v>
      </c>
      <c r="C30" s="5">
        <v>0.5459796786363611</v>
      </c>
    </row>
    <row r="31" spans="1:3" x14ac:dyDescent="0.35">
      <c r="B31" t="s">
        <v>31</v>
      </c>
      <c r="C31" s="5">
        <v>3.5488679111363477</v>
      </c>
    </row>
    <row r="32" spans="1:3" x14ac:dyDescent="0.35">
      <c r="B32" t="s">
        <v>32</v>
      </c>
      <c r="C32" s="5">
        <v>0.81896951795454176</v>
      </c>
    </row>
    <row r="33" spans="1:4" x14ac:dyDescent="0.35">
      <c r="B33" t="s">
        <v>33</v>
      </c>
      <c r="C33" s="6">
        <v>4.9138171077272501</v>
      </c>
    </row>
    <row r="34" spans="1:4" ht="43.5" x14ac:dyDescent="0.35">
      <c r="A34" s="1" t="s">
        <v>1</v>
      </c>
      <c r="B34" s="1" t="s">
        <v>10</v>
      </c>
      <c r="C34" s="4" t="s">
        <v>2</v>
      </c>
    </row>
    <row r="35" spans="1:4" x14ac:dyDescent="0.35">
      <c r="B35" t="s">
        <v>34</v>
      </c>
      <c r="C35" s="5">
        <f>C11+C16</f>
        <v>542.97679040386117</v>
      </c>
    </row>
    <row r="36" spans="1:4" x14ac:dyDescent="0.35">
      <c r="B36" t="s">
        <v>35</v>
      </c>
      <c r="C36" s="5">
        <f>C12+C13+C18+C19+C20</f>
        <v>230.94940406318076</v>
      </c>
    </row>
    <row r="37" spans="1:4" x14ac:dyDescent="0.35">
      <c r="B37" t="s">
        <v>36</v>
      </c>
      <c r="C37" s="5">
        <f>C14</f>
        <v>88.724427676801866</v>
      </c>
    </row>
    <row r="38" spans="1:4" x14ac:dyDescent="0.35">
      <c r="B38" t="s">
        <v>37</v>
      </c>
      <c r="C38" s="5">
        <f>C17+C15</f>
        <v>22.660886561802169</v>
      </c>
      <c r="D38" s="3"/>
    </row>
    <row r="39" spans="1:4" x14ac:dyDescent="0.35">
      <c r="B39" t="s">
        <v>29</v>
      </c>
      <c r="C39" s="5">
        <f>C29</f>
        <v>9.827634215454502</v>
      </c>
    </row>
    <row r="40" spans="1:4" x14ac:dyDescent="0.35">
      <c r="B40" t="s">
        <v>38</v>
      </c>
      <c r="C40" s="5">
        <f>C27</f>
        <v>0.81896951795454176</v>
      </c>
    </row>
    <row r="41" spans="1:4" x14ac:dyDescent="0.35">
      <c r="B41" t="s">
        <v>39</v>
      </c>
      <c r="C41" s="5">
        <f>C4-C23</f>
        <v>392.01340926090728</v>
      </c>
      <c r="D41" s="3"/>
    </row>
    <row r="42" spans="1:4" x14ac:dyDescent="0.35">
      <c r="B42" t="s">
        <v>5</v>
      </c>
      <c r="C42" s="5">
        <f>C5</f>
        <v>395.56773696883005</v>
      </c>
    </row>
    <row r="43" spans="1:4" x14ac:dyDescent="0.35">
      <c r="B43" t="s">
        <v>40</v>
      </c>
      <c r="C43" s="5">
        <f>C6-C24-C26-C27-C28</f>
        <v>24.569085538636251</v>
      </c>
    </row>
    <row r="44" spans="1:4" x14ac:dyDescent="0.35">
      <c r="B44" t="s">
        <v>7</v>
      </c>
      <c r="C44" s="5">
        <f>C7</f>
        <v>4.9138171077272501</v>
      </c>
    </row>
    <row r="45" spans="1:4" x14ac:dyDescent="0.35">
      <c r="B45" t="s">
        <v>8</v>
      </c>
      <c r="C45" s="5">
        <f>C8</f>
        <v>450.43323487499794</v>
      </c>
    </row>
    <row r="46" spans="1:4" x14ac:dyDescent="0.35">
      <c r="A46" t="s">
        <v>9</v>
      </c>
      <c r="C46" s="6">
        <f>SUM(C35:C45)</f>
        <v>2163.4553961901538</v>
      </c>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9042B-7665-4D89-A990-86A4E4B4CC8D}">
  <dimension ref="A1:D46"/>
  <sheetViews>
    <sheetView topLeftCell="A25" zoomScale="105" workbookViewId="0">
      <selection activeCell="C29" sqref="C29"/>
    </sheetView>
  </sheetViews>
  <sheetFormatPr defaultRowHeight="14.5" x14ac:dyDescent="0.35"/>
  <cols>
    <col min="1" max="1" width="15.81640625" customWidth="1"/>
    <col min="2" max="2" width="25.1796875" customWidth="1"/>
    <col min="3" max="3" width="12.81640625" customWidth="1"/>
  </cols>
  <sheetData>
    <row r="1" spans="1:3" x14ac:dyDescent="0.35">
      <c r="A1" s="1" t="s">
        <v>67</v>
      </c>
      <c r="B1" s="4"/>
    </row>
    <row r="2" spans="1:3" ht="43.5" x14ac:dyDescent="0.35">
      <c r="A2" s="1" t="s">
        <v>1</v>
      </c>
      <c r="C2" s="4" t="s">
        <v>41</v>
      </c>
    </row>
    <row r="3" spans="1:3" x14ac:dyDescent="0.35">
      <c r="A3" t="s">
        <v>3</v>
      </c>
      <c r="C3" s="5">
        <v>890.63792999514476</v>
      </c>
    </row>
    <row r="4" spans="1:3" x14ac:dyDescent="0.35">
      <c r="A4" t="s">
        <v>4</v>
      </c>
      <c r="C4" s="5">
        <v>525.16582057013704</v>
      </c>
    </row>
    <row r="5" spans="1:3" x14ac:dyDescent="0.35">
      <c r="A5" t="s">
        <v>5</v>
      </c>
      <c r="C5" s="5">
        <v>393.23948125687502</v>
      </c>
    </row>
    <row r="6" spans="1:3" x14ac:dyDescent="0.35">
      <c r="A6" t="s">
        <v>6</v>
      </c>
      <c r="C6" s="5">
        <v>62.121472582737631</v>
      </c>
    </row>
    <row r="7" spans="1:3" x14ac:dyDescent="0.35">
      <c r="A7" t="s">
        <v>7</v>
      </c>
      <c r="C7" s="5">
        <v>8.253494219460606</v>
      </c>
    </row>
    <row r="8" spans="1:3" x14ac:dyDescent="0.35">
      <c r="A8" t="s">
        <v>8</v>
      </c>
      <c r="C8" s="5">
        <v>517.76099804828186</v>
      </c>
    </row>
    <row r="9" spans="1:3" x14ac:dyDescent="0.35">
      <c r="A9" s="2" t="s">
        <v>9</v>
      </c>
      <c r="C9" s="6">
        <v>2397.1791966726369</v>
      </c>
    </row>
    <row r="10" spans="1:3" ht="43.5" x14ac:dyDescent="0.35">
      <c r="A10" s="1" t="s">
        <v>1</v>
      </c>
      <c r="B10" s="1" t="s">
        <v>10</v>
      </c>
      <c r="C10" s="4" t="s">
        <v>41</v>
      </c>
    </row>
    <row r="11" spans="1:3" x14ac:dyDescent="0.35">
      <c r="A11" t="s">
        <v>3</v>
      </c>
      <c r="B11" t="s">
        <v>11</v>
      </c>
      <c r="C11" s="5">
        <v>23.276926790048631</v>
      </c>
    </row>
    <row r="12" spans="1:3" x14ac:dyDescent="0.35">
      <c r="B12" t="s">
        <v>12</v>
      </c>
      <c r="C12" s="5">
        <v>46.346544463124943</v>
      </c>
    </row>
    <row r="13" spans="1:3" x14ac:dyDescent="0.35">
      <c r="B13" t="s">
        <v>13</v>
      </c>
      <c r="C13" s="5">
        <v>33.130588256139355</v>
      </c>
    </row>
    <row r="14" spans="1:3" x14ac:dyDescent="0.35">
      <c r="B14" t="s">
        <v>14</v>
      </c>
      <c r="C14" s="5">
        <v>71.965092513474985</v>
      </c>
    </row>
    <row r="15" spans="1:3" x14ac:dyDescent="0.35">
      <c r="B15" t="s">
        <v>15</v>
      </c>
      <c r="C15" s="5">
        <v>0.23872940501344062</v>
      </c>
    </row>
    <row r="16" spans="1:3" x14ac:dyDescent="0.35">
      <c r="B16" t="s">
        <v>16</v>
      </c>
      <c r="C16" s="5">
        <v>531.81266913306217</v>
      </c>
    </row>
    <row r="17" spans="1:3" x14ac:dyDescent="0.35">
      <c r="B17" t="s">
        <v>17</v>
      </c>
      <c r="C17" s="5">
        <v>15.720250340011248</v>
      </c>
    </row>
    <row r="18" spans="1:3" x14ac:dyDescent="0.35">
      <c r="B18" t="s">
        <v>18</v>
      </c>
      <c r="C18" s="5">
        <v>98.718010138258023</v>
      </c>
    </row>
    <row r="19" spans="1:3" x14ac:dyDescent="0.35">
      <c r="B19" t="s">
        <v>19</v>
      </c>
      <c r="C19" s="5">
        <v>63.449546613341575</v>
      </c>
    </row>
    <row r="20" spans="1:3" x14ac:dyDescent="0.35">
      <c r="B20" t="s">
        <v>20</v>
      </c>
      <c r="C20" s="5">
        <v>5.9795723426704379</v>
      </c>
    </row>
    <row r="21" spans="1:3" x14ac:dyDescent="0.35">
      <c r="B21" t="s">
        <v>42</v>
      </c>
      <c r="C21" s="6">
        <f>SUM(C11:C20)</f>
        <v>890.63792999514476</v>
      </c>
    </row>
    <row r="22" spans="1:3" ht="43.5" x14ac:dyDescent="0.35">
      <c r="A22" s="1" t="s">
        <v>1</v>
      </c>
      <c r="B22" s="1" t="s">
        <v>10</v>
      </c>
      <c r="C22" s="4" t="s">
        <v>41</v>
      </c>
    </row>
    <row r="23" spans="1:3" x14ac:dyDescent="0.35">
      <c r="A23" t="s">
        <v>4</v>
      </c>
      <c r="B23" t="s">
        <v>43</v>
      </c>
      <c r="C23" s="5">
        <v>13.701836949889467</v>
      </c>
    </row>
    <row r="24" spans="1:3" x14ac:dyDescent="0.35">
      <c r="A24" t="s">
        <v>23</v>
      </c>
      <c r="B24" t="s">
        <v>24</v>
      </c>
      <c r="C24" s="18">
        <v>3.4335572498540978</v>
      </c>
    </row>
    <row r="25" spans="1:3" x14ac:dyDescent="0.35">
      <c r="B25" t="s">
        <v>25</v>
      </c>
      <c r="C25" s="18">
        <v>6.1998382794535321</v>
      </c>
    </row>
    <row r="26" spans="1:3" x14ac:dyDescent="0.35">
      <c r="B26" t="s">
        <v>26</v>
      </c>
      <c r="C26" s="18">
        <v>0.21378752687770802</v>
      </c>
    </row>
    <row r="27" spans="1:3" x14ac:dyDescent="0.35">
      <c r="B27" t="s">
        <v>27</v>
      </c>
      <c r="C27" s="18">
        <v>1.0689376343885399</v>
      </c>
    </row>
    <row r="28" spans="1:3" x14ac:dyDescent="0.35">
      <c r="B28" t="s">
        <v>28</v>
      </c>
      <c r="C28" s="18">
        <v>0.25265798631001851</v>
      </c>
    </row>
    <row r="29" spans="1:3" x14ac:dyDescent="0.35">
      <c r="B29" t="s">
        <v>29</v>
      </c>
      <c r="C29" s="6">
        <f>C23+C24+C26+C28</f>
        <v>17.601839712931294</v>
      </c>
    </row>
    <row r="30" spans="1:3" x14ac:dyDescent="0.35">
      <c r="A30" t="s">
        <v>7</v>
      </c>
      <c r="B30" t="s">
        <v>30</v>
      </c>
      <c r="C30" s="5">
        <v>1.7815627239809</v>
      </c>
    </row>
    <row r="31" spans="1:3" x14ac:dyDescent="0.35">
      <c r="B31" t="s">
        <v>31</v>
      </c>
      <c r="C31" s="5">
        <v>2.546015092816341</v>
      </c>
    </row>
    <row r="32" spans="1:3" x14ac:dyDescent="0.35">
      <c r="B32" t="s">
        <v>32</v>
      </c>
      <c r="C32" s="5">
        <v>3.9259164026633648</v>
      </c>
    </row>
    <row r="33" spans="1:4" x14ac:dyDescent="0.35">
      <c r="C33" s="6">
        <v>8.253494219460606</v>
      </c>
    </row>
    <row r="34" spans="1:4" ht="43.5" x14ac:dyDescent="0.35">
      <c r="A34" s="1" t="s">
        <v>1</v>
      </c>
      <c r="B34" s="1" t="s">
        <v>10</v>
      </c>
      <c r="C34" s="4" t="s">
        <v>41</v>
      </c>
    </row>
    <row r="35" spans="1:4" x14ac:dyDescent="0.35">
      <c r="B35" t="s">
        <v>34</v>
      </c>
      <c r="C35" s="5">
        <f>C11+C16</f>
        <v>555.08959592311078</v>
      </c>
    </row>
    <row r="36" spans="1:4" x14ac:dyDescent="0.35">
      <c r="B36" t="s">
        <v>35</v>
      </c>
      <c r="C36" s="5">
        <f>C12+C13+C18+C19+C20</f>
        <v>247.62426181353433</v>
      </c>
    </row>
    <row r="37" spans="1:4" x14ac:dyDescent="0.35">
      <c r="B37" t="s">
        <v>36</v>
      </c>
      <c r="C37" s="5">
        <f>C14</f>
        <v>71.965092513474985</v>
      </c>
    </row>
    <row r="38" spans="1:4" x14ac:dyDescent="0.35">
      <c r="B38" t="s">
        <v>37</v>
      </c>
      <c r="C38" s="5">
        <f>C17+C15</f>
        <v>15.958979745024688</v>
      </c>
      <c r="D38" s="3"/>
    </row>
    <row r="39" spans="1:4" x14ac:dyDescent="0.35">
      <c r="B39" t="s">
        <v>29</v>
      </c>
      <c r="C39" s="6">
        <f>C29</f>
        <v>17.601839712931294</v>
      </c>
    </row>
    <row r="40" spans="1:4" x14ac:dyDescent="0.35">
      <c r="B40" t="s">
        <v>38</v>
      </c>
      <c r="C40" s="5">
        <f>C27</f>
        <v>1.0689376343885399</v>
      </c>
    </row>
    <row r="41" spans="1:4" x14ac:dyDescent="0.35">
      <c r="B41" t="s">
        <v>44</v>
      </c>
      <c r="C41" s="5">
        <f>C4-C23</f>
        <v>511.46398362024757</v>
      </c>
    </row>
    <row r="42" spans="1:4" x14ac:dyDescent="0.35">
      <c r="B42" t="s">
        <v>5</v>
      </c>
      <c r="C42" s="5">
        <f>C5</f>
        <v>393.23948125687502</v>
      </c>
    </row>
    <row r="43" spans="1:4" x14ac:dyDescent="0.35">
      <c r="B43" t="s">
        <v>40</v>
      </c>
      <c r="C43" s="5">
        <f>C6-C24-C26-C27-C28</f>
        <v>57.152532185307265</v>
      </c>
    </row>
    <row r="44" spans="1:4" x14ac:dyDescent="0.35">
      <c r="B44" t="s">
        <v>7</v>
      </c>
      <c r="C44" s="5">
        <f>C7</f>
        <v>8.253494219460606</v>
      </c>
    </row>
    <row r="45" spans="1:4" x14ac:dyDescent="0.35">
      <c r="B45" t="s">
        <v>8</v>
      </c>
      <c r="C45" s="5">
        <f>C8</f>
        <v>517.76099804828186</v>
      </c>
    </row>
    <row r="46" spans="1:4" x14ac:dyDescent="0.35">
      <c r="C46" s="6">
        <f>SUM(C35:C45)</f>
        <v>2397.1791966726369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67349-EB07-4C14-97FB-133A049A73A3}">
  <dimension ref="A1:L46"/>
  <sheetViews>
    <sheetView workbookViewId="0">
      <selection activeCell="F3" sqref="F3"/>
    </sheetView>
  </sheetViews>
  <sheetFormatPr defaultRowHeight="14.5" x14ac:dyDescent="0.35"/>
  <cols>
    <col min="1" max="1" width="27.7265625" customWidth="1"/>
    <col min="2" max="2" width="12.7265625" customWidth="1"/>
    <col min="3" max="3" width="19.26953125" customWidth="1"/>
    <col min="4" max="5" width="11.453125" customWidth="1"/>
    <col min="6" max="6" width="9.453125" customWidth="1"/>
    <col min="7" max="7" width="11.453125" customWidth="1"/>
    <col min="8" max="8" width="14.54296875" customWidth="1"/>
    <col min="9" max="9" width="12.54296875" customWidth="1"/>
    <col min="10" max="10" width="13.1796875" customWidth="1"/>
    <col min="11" max="11" width="11.81640625" customWidth="1"/>
    <col min="12" max="12" width="16.7265625" customWidth="1"/>
    <col min="13" max="13" width="12.1796875" customWidth="1"/>
    <col min="14" max="14" width="10.7265625" customWidth="1"/>
    <col min="15" max="15" width="13.54296875" customWidth="1"/>
  </cols>
  <sheetData>
    <row r="1" spans="1:12" x14ac:dyDescent="0.35">
      <c r="A1" s="13" t="s">
        <v>45</v>
      </c>
      <c r="B1" s="12"/>
      <c r="C1" s="12"/>
      <c r="D1" s="12"/>
      <c r="E1" s="12"/>
      <c r="F1" s="12"/>
      <c r="G1" s="12"/>
      <c r="H1" s="12"/>
      <c r="I1" s="12"/>
      <c r="J1" s="12"/>
      <c r="K1" s="12"/>
      <c r="L1" s="12"/>
    </row>
    <row r="2" spans="1:12" ht="87" x14ac:dyDescent="0.35">
      <c r="A2" s="13" t="s">
        <v>1</v>
      </c>
      <c r="B2" s="11" t="s">
        <v>2</v>
      </c>
      <c r="C2" s="11" t="s">
        <v>46</v>
      </c>
      <c r="D2" s="11" t="s">
        <v>41</v>
      </c>
      <c r="E2" s="11" t="s">
        <v>47</v>
      </c>
      <c r="F2" s="11" t="s">
        <v>48</v>
      </c>
      <c r="G2" s="11" t="s">
        <v>65</v>
      </c>
      <c r="H2" s="11" t="s">
        <v>49</v>
      </c>
      <c r="I2" s="11" t="s">
        <v>66</v>
      </c>
      <c r="J2" s="11" t="s">
        <v>50</v>
      </c>
      <c r="K2" s="11" t="s">
        <v>51</v>
      </c>
      <c r="L2" s="11" t="s">
        <v>52</v>
      </c>
    </row>
    <row r="3" spans="1:12" x14ac:dyDescent="0.35">
      <c r="A3" s="12" t="s">
        <v>3</v>
      </c>
      <c r="B3" s="9">
        <f>Sweden!C3</f>
        <v>885.31150870564625</v>
      </c>
      <c r="C3" s="9">
        <f>B3/B9*100</f>
        <v>40.921181470377448</v>
      </c>
      <c r="D3" s="9">
        <f>WEU!C3</f>
        <v>890.63792999514476</v>
      </c>
      <c r="E3" s="9">
        <f>D3/D9*100</f>
        <v>37.153581644266701</v>
      </c>
      <c r="F3" s="14">
        <f>B3/D3</f>
        <v>0.99401954362135969</v>
      </c>
      <c r="G3" s="9">
        <v>1039.9721793877727</v>
      </c>
      <c r="H3" s="9">
        <f>G3/G9*100</f>
        <v>41.15613272108444</v>
      </c>
      <c r="I3" s="9">
        <v>46.486865146674532</v>
      </c>
      <c r="J3" s="9">
        <f>I3/I9*100</f>
        <v>31.582860919051125</v>
      </c>
      <c r="K3" s="9">
        <f>I3/G3*100</f>
        <v>4.4700104548990112</v>
      </c>
      <c r="L3" s="9">
        <f>G3-I3</f>
        <v>993.48531424109819</v>
      </c>
    </row>
    <row r="4" spans="1:12" x14ac:dyDescent="0.35">
      <c r="A4" s="12" t="s">
        <v>4</v>
      </c>
      <c r="B4" s="9">
        <f>Sweden!C4</f>
        <v>397.74619588658908</v>
      </c>
      <c r="C4" s="9">
        <f>B4/B9*100</f>
        <v>18.384765250396214</v>
      </c>
      <c r="D4" s="9">
        <f>WEU!C4</f>
        <v>525.16582057013704</v>
      </c>
      <c r="E4" s="9">
        <f>D4/D9*100</f>
        <v>21.907658021523147</v>
      </c>
      <c r="F4" s="14">
        <f t="shared" ref="F4:F21" si="0">B4/D4</f>
        <v>0.75737258653806316</v>
      </c>
      <c r="G4" s="9">
        <v>591.04347611732953</v>
      </c>
      <c r="H4" s="9">
        <f>G4/G9*100</f>
        <v>23.390110071344388</v>
      </c>
      <c r="I4" s="9">
        <v>49.909470950114525</v>
      </c>
      <c r="J4" s="9">
        <f>I4/I9*100</f>
        <v>33.908156090702754</v>
      </c>
      <c r="K4" s="9">
        <f>I4/G4*100</f>
        <v>8.4442977491230895</v>
      </c>
      <c r="L4" s="9">
        <f t="shared" ref="L4:L8" si="1">G4-I4</f>
        <v>541.13400516721504</v>
      </c>
    </row>
    <row r="5" spans="1:12" x14ac:dyDescent="0.35">
      <c r="A5" s="12" t="s">
        <v>5</v>
      </c>
      <c r="B5" s="9">
        <f>Sweden!C5</f>
        <v>395.56773696883005</v>
      </c>
      <c r="C5" s="9">
        <f>B5/B9*100</f>
        <v>18.284071752319235</v>
      </c>
      <c r="D5" s="9">
        <f>WEU!C5</f>
        <v>393.23948125687502</v>
      </c>
      <c r="E5" s="9">
        <f>D5/D9*100</f>
        <v>16.404258880717148</v>
      </c>
      <c r="F5" s="14">
        <f t="shared" si="0"/>
        <v>1.0059207069048952</v>
      </c>
      <c r="G5" s="9">
        <v>398.01728623207873</v>
      </c>
      <c r="H5" s="9">
        <f>G5/G9*100</f>
        <v>15.751240833285198</v>
      </c>
      <c r="I5" s="9">
        <v>6.1610556580371165</v>
      </c>
      <c r="J5" s="9">
        <f>I5/I9*100</f>
        <v>4.1857794314237369</v>
      </c>
      <c r="K5" s="9">
        <f t="shared" ref="K5:K8" si="2">I5/G5*100</f>
        <v>1.5479367030417581</v>
      </c>
      <c r="L5" s="9">
        <f t="shared" si="1"/>
        <v>391.8562305740416</v>
      </c>
    </row>
    <row r="6" spans="1:12" x14ac:dyDescent="0.35">
      <c r="A6" s="12" t="s">
        <v>6</v>
      </c>
      <c r="B6" s="9">
        <f>Sweden!C6</f>
        <v>29.482902646363502</v>
      </c>
      <c r="C6" s="9">
        <f>B6/B9*100</f>
        <v>1.362769146906514</v>
      </c>
      <c r="D6" s="9">
        <f>WEU!C6</f>
        <v>62.121472582737631</v>
      </c>
      <c r="E6" s="9">
        <f>D6/D9*100</f>
        <v>2.5914405009422854</v>
      </c>
      <c r="F6" s="14">
        <f t="shared" si="0"/>
        <v>0.47460083318366536</v>
      </c>
      <c r="G6" s="9">
        <v>38.56838516088424</v>
      </c>
      <c r="H6" s="9">
        <f>G6/G9*100</f>
        <v>1.5263154245661719</v>
      </c>
      <c r="I6" s="9">
        <v>0.80745961265577293</v>
      </c>
      <c r="J6" s="9">
        <f>I6/I9*100</f>
        <v>0.54858258486123068</v>
      </c>
      <c r="K6" s="9">
        <f t="shared" si="2"/>
        <v>2.093579000747722</v>
      </c>
      <c r="L6" s="9">
        <f t="shared" si="1"/>
        <v>37.760925548228471</v>
      </c>
    </row>
    <row r="7" spans="1:12" x14ac:dyDescent="0.35">
      <c r="A7" s="12" t="s">
        <v>7</v>
      </c>
      <c r="B7" s="9">
        <f>Sweden!C7</f>
        <v>4.9138171077272501</v>
      </c>
      <c r="C7" s="9">
        <f>B7/B9*100</f>
        <v>0.22712819115108568</v>
      </c>
      <c r="D7" s="9">
        <f>WEU!C7</f>
        <v>8.253494219460606</v>
      </c>
      <c r="E7" s="9">
        <f>D7/D9*100</f>
        <v>0.34430026052773716</v>
      </c>
      <c r="F7" s="14">
        <f t="shared" si="0"/>
        <v>0.59536203419651568</v>
      </c>
      <c r="G7" s="9">
        <v>6.8170977614283963</v>
      </c>
      <c r="H7" s="9">
        <f>G7/G9*100</f>
        <v>0.26978162089597663</v>
      </c>
      <c r="I7" s="9">
        <v>0.13994890919275488</v>
      </c>
      <c r="J7" s="9">
        <f>I7/I9*100</f>
        <v>9.5080339809144557E-2</v>
      </c>
      <c r="K7" s="9">
        <f t="shared" si="2"/>
        <v>2.0529104039639177</v>
      </c>
      <c r="L7" s="9">
        <f t="shared" si="1"/>
        <v>6.677148852235641</v>
      </c>
    </row>
    <row r="8" spans="1:12" x14ac:dyDescent="0.35">
      <c r="A8" s="12" t="s">
        <v>8</v>
      </c>
      <c r="B8" s="9">
        <f>Sweden!C8</f>
        <v>450.43323487499794</v>
      </c>
      <c r="C8" s="9">
        <f>B8/B9*100</f>
        <v>20.820084188849521</v>
      </c>
      <c r="D8" s="9">
        <f>WEU!C8</f>
        <v>517.76099804828186</v>
      </c>
      <c r="E8" s="9">
        <f>D8/D9*100</f>
        <v>21.598760692022985</v>
      </c>
      <c r="F8" s="14">
        <f t="shared" si="0"/>
        <v>0.86996362524972282</v>
      </c>
      <c r="G8" s="9">
        <v>452.47637965964753</v>
      </c>
      <c r="H8" s="9">
        <f>G8/G9*100</f>
        <v>17.906419328823819</v>
      </c>
      <c r="I8" s="9">
        <v>43.685364875948153</v>
      </c>
      <c r="J8" s="9">
        <f>I8/I9*100</f>
        <v>29.679540634152012</v>
      </c>
      <c r="K8" s="9">
        <f t="shared" si="2"/>
        <v>9.654728255386118</v>
      </c>
      <c r="L8" s="9">
        <f t="shared" si="1"/>
        <v>408.79101478369938</v>
      </c>
    </row>
    <row r="9" spans="1:12" x14ac:dyDescent="0.35">
      <c r="A9" s="15" t="s">
        <v>9</v>
      </c>
      <c r="B9" s="10">
        <f>Sweden!C9</f>
        <v>2163.4553961901538</v>
      </c>
      <c r="C9" s="16">
        <f>SUM(C3:C8)</f>
        <v>100.00000000000001</v>
      </c>
      <c r="D9" s="10">
        <f>WEU!C9</f>
        <v>2397.1791966726369</v>
      </c>
      <c r="E9" s="16">
        <f>SUM(E3:E8)</f>
        <v>100</v>
      </c>
      <c r="F9" s="14">
        <f t="shared" si="0"/>
        <v>0.90250048857135945</v>
      </c>
      <c r="G9" s="10">
        <v>2526.8948043191413</v>
      </c>
      <c r="H9" s="16">
        <f>SUM(H3:H8)</f>
        <v>100</v>
      </c>
      <c r="I9" s="16">
        <f>SUM(I3:I8)</f>
        <v>147.19016515262285</v>
      </c>
      <c r="J9" s="16">
        <f>SUM(J3:J8)</f>
        <v>100</v>
      </c>
      <c r="K9" s="16">
        <f>SUM(K3:K8)</f>
        <v>28.263462567161614</v>
      </c>
      <c r="L9" s="16">
        <f>SUM(L3:L8)</f>
        <v>2379.7046391665181</v>
      </c>
    </row>
    <row r="10" spans="1:12" ht="43.5" x14ac:dyDescent="0.35">
      <c r="A10" s="1" t="s">
        <v>53</v>
      </c>
      <c r="B10" s="4" t="s">
        <v>2</v>
      </c>
      <c r="C10" s="1"/>
      <c r="D10" s="4" t="s">
        <v>41</v>
      </c>
      <c r="F10" s="4" t="s">
        <v>48</v>
      </c>
      <c r="L10" s="7"/>
    </row>
    <row r="11" spans="1:12" x14ac:dyDescent="0.35">
      <c r="A11" t="s">
        <v>11</v>
      </c>
      <c r="B11" s="5">
        <f>Sweden!C11</f>
        <v>43.132394612272527</v>
      </c>
      <c r="D11" s="5">
        <f>WEU!C11</f>
        <v>23.276926790048631</v>
      </c>
      <c r="F11" s="7">
        <f>B11/D11</f>
        <v>1.8530107089013366</v>
      </c>
    </row>
    <row r="12" spans="1:12" x14ac:dyDescent="0.35">
      <c r="A12" t="s">
        <v>12</v>
      </c>
      <c r="B12" s="5">
        <f>Sweden!C12</f>
        <v>61.149724007272447</v>
      </c>
      <c r="D12" s="5">
        <f>WEU!C12</f>
        <v>46.346544463124943</v>
      </c>
      <c r="F12" s="7">
        <f t="shared" si="0"/>
        <v>1.3194020118571186</v>
      </c>
      <c r="J12" s="3"/>
      <c r="K12" s="3"/>
    </row>
    <row r="13" spans="1:12" x14ac:dyDescent="0.35">
      <c r="A13" t="s">
        <v>13</v>
      </c>
      <c r="B13" s="5">
        <f>Sweden!C13</f>
        <v>38.21857750454528</v>
      </c>
      <c r="D13" s="5">
        <f>WEU!C13</f>
        <v>33.130588256139355</v>
      </c>
      <c r="F13" s="7">
        <f t="shared" si="0"/>
        <v>1.1535737672108215</v>
      </c>
      <c r="J13" s="3"/>
    </row>
    <row r="14" spans="1:12" x14ac:dyDescent="0.35">
      <c r="A14" t="s">
        <v>14</v>
      </c>
      <c r="B14" s="5">
        <f>Sweden!C14</f>
        <v>88.724427676801866</v>
      </c>
      <c r="D14" s="5">
        <f>WEU!C14</f>
        <v>71.965092513474985</v>
      </c>
      <c r="F14" s="7">
        <f t="shared" si="0"/>
        <v>1.2328814509644215</v>
      </c>
    </row>
    <row r="15" spans="1:12" x14ac:dyDescent="0.35">
      <c r="A15" t="s">
        <v>15</v>
      </c>
      <c r="B15" s="5">
        <f>Sweden!C15</f>
        <v>2.7298983931818058E-3</v>
      </c>
      <c r="D15" s="5">
        <f>WEU!C15</f>
        <v>0.23872940501344062</v>
      </c>
      <c r="F15" s="7">
        <f t="shared" si="0"/>
        <v>1.143511580832747E-2</v>
      </c>
    </row>
    <row r="16" spans="1:12" x14ac:dyDescent="0.35">
      <c r="A16" t="s">
        <v>16</v>
      </c>
      <c r="B16" s="5">
        <f>Sweden!C16</f>
        <v>499.84439579158862</v>
      </c>
      <c r="D16" s="5">
        <f>WEU!C16</f>
        <v>531.81266913306217</v>
      </c>
      <c r="F16" s="7">
        <f t="shared" si="0"/>
        <v>0.93988809368985726</v>
      </c>
    </row>
    <row r="17" spans="1:6" x14ac:dyDescent="0.35">
      <c r="A17" t="s">
        <v>17</v>
      </c>
      <c r="B17" s="5">
        <f>Sweden!C17</f>
        <v>22.658156663408988</v>
      </c>
      <c r="D17" s="5">
        <f>WEU!C17</f>
        <v>15.720250340011248</v>
      </c>
      <c r="F17" s="7">
        <f t="shared" si="0"/>
        <v>1.4413356131956341</v>
      </c>
    </row>
    <row r="18" spans="1:6" x14ac:dyDescent="0.35">
      <c r="A18" t="s">
        <v>18</v>
      </c>
      <c r="B18" s="5">
        <f>Sweden!C18</f>
        <v>80.804992438181458</v>
      </c>
      <c r="D18" s="5">
        <f>WEU!C18</f>
        <v>98.718010138258023</v>
      </c>
      <c r="F18" s="7">
        <f t="shared" si="0"/>
        <v>0.81854356996267696</v>
      </c>
    </row>
    <row r="19" spans="1:6" x14ac:dyDescent="0.35">
      <c r="A19" t="s">
        <v>19</v>
      </c>
      <c r="B19" s="5">
        <f>Sweden!C19</f>
        <v>46.954252362727061</v>
      </c>
      <c r="D19" s="5">
        <f>WEU!C19</f>
        <v>63.449546613341575</v>
      </c>
      <c r="F19" s="7">
        <f t="shared" si="0"/>
        <v>0.74002502569268103</v>
      </c>
    </row>
    <row r="20" spans="1:6" x14ac:dyDescent="0.35">
      <c r="A20" t="s">
        <v>20</v>
      </c>
      <c r="B20" s="5">
        <f>Sweden!C20</f>
        <v>3.8218577504545279</v>
      </c>
      <c r="D20" s="5">
        <f>WEU!C20</f>
        <v>5.9795723426704379</v>
      </c>
      <c r="F20" s="7">
        <f t="shared" si="0"/>
        <v>0.63915235596057884</v>
      </c>
    </row>
    <row r="21" spans="1:6" x14ac:dyDescent="0.35">
      <c r="B21" s="6">
        <f>SUM(B11:B20)</f>
        <v>885.31150870564602</v>
      </c>
      <c r="D21" s="6">
        <f>SUM(D11:D20)</f>
        <v>890.63792999514476</v>
      </c>
      <c r="F21" s="7">
        <f t="shared" si="0"/>
        <v>0.99401954362135936</v>
      </c>
    </row>
    <row r="22" spans="1:6" ht="43.5" x14ac:dyDescent="0.35">
      <c r="A22" s="1" t="s">
        <v>10</v>
      </c>
      <c r="B22" s="4" t="s">
        <v>2</v>
      </c>
      <c r="D22" s="4" t="s">
        <v>41</v>
      </c>
      <c r="F22" s="4" t="s">
        <v>48</v>
      </c>
    </row>
    <row r="23" spans="1:6" x14ac:dyDescent="0.35">
      <c r="A23" t="s">
        <v>43</v>
      </c>
      <c r="B23" s="5">
        <f>Sweden!C23</f>
        <v>5.7327866256817925</v>
      </c>
      <c r="D23" s="5">
        <f>WEU!C23</f>
        <v>13.701836949889467</v>
      </c>
      <c r="F23" s="7">
        <f>B23/D23</f>
        <v>0.41839547840540015</v>
      </c>
    </row>
    <row r="24" spans="1:6" x14ac:dyDescent="0.35">
      <c r="A24" t="s">
        <v>24</v>
      </c>
      <c r="B24" s="5">
        <f>Sweden!C24</f>
        <v>3.8218577504545279</v>
      </c>
      <c r="D24" s="5">
        <f>WEU!C24</f>
        <v>3.4335572498540978</v>
      </c>
      <c r="F24" s="7">
        <f t="shared" ref="F24:F46" si="3">B24/D24</f>
        <v>1.1130898576445551</v>
      </c>
    </row>
    <row r="25" spans="1:6" x14ac:dyDescent="0.35">
      <c r="A25" t="s">
        <v>25</v>
      </c>
      <c r="B25" s="5">
        <f>Sweden!C25</f>
        <v>0</v>
      </c>
      <c r="D25" s="5">
        <f>WEU!C25</f>
        <v>6.1998382794535321</v>
      </c>
      <c r="F25" s="7">
        <f t="shared" si="3"/>
        <v>0</v>
      </c>
    </row>
    <row r="26" spans="1:6" x14ac:dyDescent="0.35">
      <c r="A26" t="s">
        <v>26</v>
      </c>
      <c r="B26" s="5">
        <f>Sweden!C26</f>
        <v>0.27298983931818055</v>
      </c>
      <c r="D26" s="5">
        <f>WEU!C26</f>
        <v>0.21378752687770802</v>
      </c>
      <c r="F26" s="7">
        <f t="shared" si="3"/>
        <v>1.2769212652632338</v>
      </c>
    </row>
    <row r="27" spans="1:6" x14ac:dyDescent="0.35">
      <c r="A27" t="s">
        <v>27</v>
      </c>
      <c r="B27" s="5">
        <f>Sweden!C27</f>
        <v>0.81896951795454176</v>
      </c>
      <c r="D27" s="5">
        <f>WEU!C27</f>
        <v>1.0689376343885399</v>
      </c>
      <c r="F27" s="7">
        <f t="shared" si="3"/>
        <v>0.76615275915794057</v>
      </c>
    </row>
    <row r="28" spans="1:6" x14ac:dyDescent="0.35">
      <c r="A28" t="s">
        <v>28</v>
      </c>
      <c r="B28" s="5">
        <f>Sweden!C28</f>
        <v>0</v>
      </c>
      <c r="D28" s="5">
        <f>WEU!C28</f>
        <v>0.25265798631001851</v>
      </c>
      <c r="F28" s="7">
        <f t="shared" si="3"/>
        <v>0</v>
      </c>
    </row>
    <row r="29" spans="1:6" x14ac:dyDescent="0.35">
      <c r="A29" t="s">
        <v>29</v>
      </c>
      <c r="B29" s="6">
        <f>B23+B24+B26+B28</f>
        <v>9.8276342154545002</v>
      </c>
      <c r="D29" s="6">
        <f>D23+D24+D26+D28</f>
        <v>17.601839712931294</v>
      </c>
      <c r="F29" s="7">
        <f t="shared" si="3"/>
        <v>0.55832994594505769</v>
      </c>
    </row>
    <row r="30" spans="1:6" x14ac:dyDescent="0.35">
      <c r="A30" t="s">
        <v>30</v>
      </c>
      <c r="B30" s="5">
        <f>Sweden!C30</f>
        <v>0.5459796786363611</v>
      </c>
      <c r="D30" s="5">
        <f>WEU!C30</f>
        <v>1.7815627239809</v>
      </c>
      <c r="F30" s="7">
        <f t="shared" si="3"/>
        <v>0.30646110366317619</v>
      </c>
    </row>
    <row r="31" spans="1:6" x14ac:dyDescent="0.35">
      <c r="A31" t="s">
        <v>31</v>
      </c>
      <c r="B31" s="5">
        <f>Sweden!C31</f>
        <v>3.5488679111363477</v>
      </c>
      <c r="D31" s="5">
        <f>WEU!C31</f>
        <v>2.546015092816341</v>
      </c>
      <c r="F31" s="7">
        <f t="shared" si="3"/>
        <v>1.3938911521575761</v>
      </c>
    </row>
    <row r="32" spans="1:6" x14ac:dyDescent="0.35">
      <c r="A32" t="s">
        <v>32</v>
      </c>
      <c r="B32" s="5">
        <f>Sweden!C32</f>
        <v>0.81896951795454176</v>
      </c>
      <c r="D32" s="5">
        <f>WEU!C32</f>
        <v>3.9259164026633648</v>
      </c>
      <c r="F32" s="7">
        <f t="shared" si="3"/>
        <v>0.20860594927567688</v>
      </c>
    </row>
    <row r="33" spans="1:6" x14ac:dyDescent="0.35">
      <c r="B33" s="6">
        <f>SUM(B30:B32)</f>
        <v>4.9138171077272501</v>
      </c>
      <c r="D33" s="6">
        <f>SUM(D30:D32)</f>
        <v>8.253494219460606</v>
      </c>
      <c r="F33" s="7">
        <f>B33/D33</f>
        <v>0.59536203419651568</v>
      </c>
    </row>
    <row r="34" spans="1:6" ht="43.5" x14ac:dyDescent="0.35">
      <c r="A34" s="1" t="s">
        <v>10</v>
      </c>
      <c r="B34" s="4" t="s">
        <v>2</v>
      </c>
      <c r="C34" s="4"/>
      <c r="D34" s="4" t="s">
        <v>41</v>
      </c>
      <c r="F34" s="4" t="s">
        <v>48</v>
      </c>
    </row>
    <row r="35" spans="1:6" x14ac:dyDescent="0.35">
      <c r="A35" t="s">
        <v>34</v>
      </c>
      <c r="B35" s="5">
        <f>B11+B16</f>
        <v>542.97679040386117</v>
      </c>
      <c r="C35" s="5"/>
      <c r="D35" s="5">
        <f>D11+D16</f>
        <v>555.08959592311078</v>
      </c>
      <c r="F35" s="7">
        <f t="shared" si="3"/>
        <v>0.97817864790078424</v>
      </c>
    </row>
    <row r="36" spans="1:6" x14ac:dyDescent="0.35">
      <c r="A36" t="s">
        <v>35</v>
      </c>
      <c r="B36" s="5">
        <f>B12+B13+B18+B19+B20</f>
        <v>230.94940406318076</v>
      </c>
      <c r="C36" s="5"/>
      <c r="D36" s="5">
        <f>D12+D13+D18+D19+D20</f>
        <v>247.62426181353433</v>
      </c>
      <c r="F36" s="7">
        <f t="shared" si="3"/>
        <v>0.93266064630246104</v>
      </c>
    </row>
    <row r="37" spans="1:6" x14ac:dyDescent="0.35">
      <c r="A37" t="s">
        <v>36</v>
      </c>
      <c r="B37" s="5">
        <f>B14</f>
        <v>88.724427676801866</v>
      </c>
      <c r="C37" s="5"/>
      <c r="D37" s="5">
        <f>D14</f>
        <v>71.965092513474985</v>
      </c>
      <c r="F37" s="7">
        <f t="shared" si="3"/>
        <v>1.2328814509644215</v>
      </c>
    </row>
    <row r="38" spans="1:6" x14ac:dyDescent="0.35">
      <c r="A38" t="s">
        <v>37</v>
      </c>
      <c r="B38" s="5">
        <f>B17+B15</f>
        <v>22.660886561802169</v>
      </c>
      <c r="C38" s="5"/>
      <c r="D38" s="5">
        <f>D17+D15</f>
        <v>15.958979745024688</v>
      </c>
      <c r="F38" s="7">
        <f t="shared" si="3"/>
        <v>1.4199458188338663</v>
      </c>
    </row>
    <row r="39" spans="1:6" x14ac:dyDescent="0.35">
      <c r="A39" t="s">
        <v>29</v>
      </c>
      <c r="B39" s="6">
        <f>B29</f>
        <v>9.8276342154545002</v>
      </c>
      <c r="C39" s="5"/>
      <c r="D39" s="6">
        <f>D29</f>
        <v>17.601839712931294</v>
      </c>
      <c r="F39" s="7">
        <f t="shared" si="3"/>
        <v>0.55832994594505769</v>
      </c>
    </row>
    <row r="40" spans="1:6" x14ac:dyDescent="0.35">
      <c r="A40" t="s">
        <v>38</v>
      </c>
      <c r="B40" s="5">
        <f>B27</f>
        <v>0.81896951795454176</v>
      </c>
      <c r="C40" s="5"/>
      <c r="D40" s="5">
        <f>D27</f>
        <v>1.0689376343885399</v>
      </c>
      <c r="F40" s="7">
        <f t="shared" si="3"/>
        <v>0.76615275915794057</v>
      </c>
    </row>
    <row r="41" spans="1:6" x14ac:dyDescent="0.35">
      <c r="A41" t="s">
        <v>44</v>
      </c>
      <c r="B41" s="5">
        <f>B4-B23</f>
        <v>392.01340926090728</v>
      </c>
      <c r="C41" s="5"/>
      <c r="D41" s="5">
        <f>D4-D23</f>
        <v>511.46398362024757</v>
      </c>
      <c r="F41" s="7">
        <f t="shared" si="3"/>
        <v>0.7664535955907501</v>
      </c>
    </row>
    <row r="42" spans="1:6" x14ac:dyDescent="0.35">
      <c r="A42" t="s">
        <v>5</v>
      </c>
      <c r="B42" s="5">
        <f>B5</f>
        <v>395.56773696883005</v>
      </c>
      <c r="C42" s="5"/>
      <c r="D42" s="5">
        <f>D5</f>
        <v>393.23948125687502</v>
      </c>
      <c r="F42" s="7">
        <f t="shared" si="3"/>
        <v>1.0059207069048952</v>
      </c>
    </row>
    <row r="43" spans="1:6" x14ac:dyDescent="0.35">
      <c r="A43" t="s">
        <v>40</v>
      </c>
      <c r="B43" s="5">
        <f>B6-B24-B26-B27-B28</f>
        <v>24.569085538636251</v>
      </c>
      <c r="C43" s="5"/>
      <c r="D43" s="5">
        <f>D6-D24-D26-D27-D28</f>
        <v>57.152532185307265</v>
      </c>
      <c r="F43" s="7">
        <f t="shared" si="3"/>
        <v>0.42988621149759759</v>
      </c>
    </row>
    <row r="44" spans="1:6" x14ac:dyDescent="0.35">
      <c r="A44" t="s">
        <v>7</v>
      </c>
      <c r="B44" s="5">
        <f>B7</f>
        <v>4.9138171077272501</v>
      </c>
      <c r="C44" s="5"/>
      <c r="D44" s="5">
        <f>D7</f>
        <v>8.253494219460606</v>
      </c>
      <c r="F44" s="7">
        <f t="shared" si="3"/>
        <v>0.59536203419651568</v>
      </c>
    </row>
    <row r="45" spans="1:6" x14ac:dyDescent="0.35">
      <c r="A45" t="s">
        <v>8</v>
      </c>
      <c r="B45" s="5">
        <f>B8</f>
        <v>450.43323487499794</v>
      </c>
      <c r="C45" s="5"/>
      <c r="D45" s="5">
        <f>D8</f>
        <v>517.76099804828186</v>
      </c>
      <c r="F45" s="7">
        <f t="shared" si="3"/>
        <v>0.86996362524972282</v>
      </c>
    </row>
    <row r="46" spans="1:6" x14ac:dyDescent="0.35">
      <c r="B46" s="6">
        <f>SUM(B35:B45)</f>
        <v>2163.4553961901538</v>
      </c>
      <c r="C46" s="5"/>
      <c r="D46" s="6">
        <f>SUM(D35:D45)</f>
        <v>2397.1791966726369</v>
      </c>
      <c r="F46" s="8">
        <f t="shared" si="3"/>
        <v>0.90250048857135945</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7E31B-9754-4167-BB0B-389D5BF5283A}">
  <dimension ref="A1:N47"/>
  <sheetViews>
    <sheetView tabSelected="1" topLeftCell="A18" workbookViewId="0">
      <selection activeCell="J30" sqref="J30"/>
    </sheetView>
  </sheetViews>
  <sheetFormatPr defaultRowHeight="14.5" x14ac:dyDescent="0.35"/>
  <cols>
    <col min="1" max="1" width="21.1796875" customWidth="1"/>
    <col min="2" max="2" width="23.7265625" customWidth="1"/>
    <col min="3" max="3" width="14.7265625" customWidth="1"/>
    <col min="4" max="4" width="11.81640625" customWidth="1"/>
    <col min="6" max="6" width="14.54296875" customWidth="1"/>
    <col min="7" max="7" width="18.453125" customWidth="1"/>
    <col min="8" max="8" width="14" customWidth="1"/>
    <col min="9" max="9" width="11.54296875" customWidth="1"/>
    <col min="10" max="10" width="14.1796875" customWidth="1"/>
    <col min="11" max="11" width="14" customWidth="1"/>
    <col min="12" max="12" width="13" customWidth="1"/>
    <col min="13" max="13" width="14.7265625" customWidth="1"/>
  </cols>
  <sheetData>
    <row r="1" spans="1:14" x14ac:dyDescent="0.35">
      <c r="A1" s="1" t="s">
        <v>68</v>
      </c>
      <c r="B1" s="1"/>
      <c r="K1" s="4"/>
    </row>
    <row r="2" spans="1:14" ht="72.5" x14ac:dyDescent="0.35">
      <c r="A2" s="1" t="s">
        <v>1</v>
      </c>
      <c r="B2" s="4"/>
      <c r="C2" s="11" t="s">
        <v>2</v>
      </c>
      <c r="D2" s="11" t="s">
        <v>41</v>
      </c>
      <c r="E2" s="11" t="s">
        <v>48</v>
      </c>
      <c r="F2" s="11" t="s">
        <v>54</v>
      </c>
      <c r="G2" s="11" t="s">
        <v>55</v>
      </c>
      <c r="H2" s="17" t="s">
        <v>51</v>
      </c>
      <c r="I2" s="11" t="s">
        <v>56</v>
      </c>
      <c r="J2" s="4" t="s">
        <v>68</v>
      </c>
      <c r="K2" s="4"/>
      <c r="L2" s="4"/>
      <c r="M2" s="11"/>
      <c r="N2" s="4"/>
    </row>
    <row r="3" spans="1:14" x14ac:dyDescent="0.35">
      <c r="A3" t="s">
        <v>3</v>
      </c>
      <c r="B3" s="5"/>
      <c r="C3" s="9">
        <f>Sweden!C3</f>
        <v>885.31150870564625</v>
      </c>
      <c r="D3" s="9">
        <f>WEU!C3</f>
        <v>890.63792999514476</v>
      </c>
      <c r="E3" s="14">
        <f>C3/D3</f>
        <v>0.99401954362135969</v>
      </c>
      <c r="F3" s="9">
        <v>1039.9721793877727</v>
      </c>
      <c r="G3" s="9">
        <f>E3*F3</f>
        <v>1033.7526711339447</v>
      </c>
      <c r="H3" s="9">
        <v>4.4700104548990112</v>
      </c>
      <c r="I3" s="9">
        <f>H3/100*G3</f>
        <v>46.208852477485124</v>
      </c>
      <c r="J3" s="5">
        <f>G3-I3</f>
        <v>987.54381865645951</v>
      </c>
      <c r="K3" s="7"/>
      <c r="L3" s="5"/>
      <c r="M3" s="5"/>
      <c r="N3" s="5"/>
    </row>
    <row r="4" spans="1:14" x14ac:dyDescent="0.35">
      <c r="A4" t="s">
        <v>4</v>
      </c>
      <c r="B4" s="5"/>
      <c r="C4" s="9">
        <f>Sweden!C4</f>
        <v>397.74619588658908</v>
      </c>
      <c r="D4" s="9">
        <f>WEU!C4</f>
        <v>525.16582057013704</v>
      </c>
      <c r="E4" s="14">
        <f t="shared" ref="E4:E32" si="0">C4/D4</f>
        <v>0.75737258653806316</v>
      </c>
      <c r="F4" s="9">
        <v>591.04347611732953</v>
      </c>
      <c r="G4" s="9">
        <f t="shared" ref="G4:G8" si="1">E4*F4</f>
        <v>447.64012626342981</v>
      </c>
      <c r="H4" s="9">
        <v>8.4442977491230895</v>
      </c>
      <c r="I4" s="9">
        <f t="shared" ref="I4:I8" si="2">H4/100*G4</f>
        <v>37.800065106234555</v>
      </c>
      <c r="J4" s="5">
        <f t="shared" ref="J4:J8" si="3">G4-I4</f>
        <v>409.84006115719524</v>
      </c>
      <c r="K4" s="7"/>
      <c r="L4" s="5"/>
      <c r="M4" s="5"/>
      <c r="N4" s="5"/>
    </row>
    <row r="5" spans="1:14" x14ac:dyDescent="0.35">
      <c r="A5" t="s">
        <v>5</v>
      </c>
      <c r="B5" s="5"/>
      <c r="C5" s="9">
        <f>Sweden!C5</f>
        <v>395.56773696883005</v>
      </c>
      <c r="D5" s="9">
        <f>WEU!C5</f>
        <v>393.23948125687502</v>
      </c>
      <c r="E5" s="14">
        <f t="shared" si="0"/>
        <v>1.0059207069048952</v>
      </c>
      <c r="F5" s="9">
        <v>398.01728623207873</v>
      </c>
      <c r="G5" s="9">
        <f t="shared" si="1"/>
        <v>400.37382992694063</v>
      </c>
      <c r="H5" s="9">
        <v>1.5479367030417581</v>
      </c>
      <c r="I5" s="9">
        <f t="shared" si="2"/>
        <v>6.1975334628131007</v>
      </c>
      <c r="J5" s="5">
        <f t="shared" si="3"/>
        <v>394.17629646412752</v>
      </c>
      <c r="K5" s="7"/>
      <c r="L5" s="5"/>
      <c r="M5" s="5"/>
      <c r="N5" s="5"/>
    </row>
    <row r="6" spans="1:14" x14ac:dyDescent="0.35">
      <c r="A6" t="s">
        <v>6</v>
      </c>
      <c r="B6" s="5"/>
      <c r="C6" s="9">
        <f>Sweden!C6</f>
        <v>29.482902646363502</v>
      </c>
      <c r="D6" s="9">
        <f>WEU!C6</f>
        <v>62.121472582737631</v>
      </c>
      <c r="E6" s="14">
        <f t="shared" si="0"/>
        <v>0.47460083318366536</v>
      </c>
      <c r="F6" s="9">
        <v>38.56838516088424</v>
      </c>
      <c r="G6" s="9">
        <f t="shared" si="1"/>
        <v>18.304587731904174</v>
      </c>
      <c r="H6" s="9">
        <v>2.093579000747722</v>
      </c>
      <c r="I6" s="9">
        <f t="shared" si="2"/>
        <v>0.38322100492858951</v>
      </c>
      <c r="J6" s="5">
        <f t="shared" si="3"/>
        <v>17.921366726975585</v>
      </c>
      <c r="K6" s="7"/>
      <c r="L6" s="5"/>
      <c r="M6" s="5"/>
      <c r="N6" s="5"/>
    </row>
    <row r="7" spans="1:14" x14ac:dyDescent="0.35">
      <c r="A7" t="s">
        <v>7</v>
      </c>
      <c r="B7" s="5"/>
      <c r="C7" s="9">
        <f>Sweden!C7</f>
        <v>4.9138171077272501</v>
      </c>
      <c r="D7" s="9">
        <f>WEU!C7</f>
        <v>8.253494219460606</v>
      </c>
      <c r="E7" s="14">
        <f t="shared" si="0"/>
        <v>0.59536203419651568</v>
      </c>
      <c r="F7" s="9">
        <v>6.8170977614283963</v>
      </c>
      <c r="G7" s="9">
        <f t="shared" si="1"/>
        <v>4.0586411905605235</v>
      </c>
      <c r="H7" s="9">
        <v>2.0529104039639177</v>
      </c>
      <c r="I7" s="9">
        <f t="shared" si="2"/>
        <v>8.3320267260582004E-2</v>
      </c>
      <c r="J7" s="5">
        <f t="shared" si="3"/>
        <v>3.9753209232999414</v>
      </c>
      <c r="K7" s="7"/>
      <c r="L7" s="5"/>
      <c r="M7" s="5"/>
      <c r="N7" s="5"/>
    </row>
    <row r="8" spans="1:14" x14ac:dyDescent="0.35">
      <c r="A8" t="s">
        <v>8</v>
      </c>
      <c r="B8" s="5"/>
      <c r="C8" s="9">
        <f>Sweden!C8</f>
        <v>450.43323487499794</v>
      </c>
      <c r="D8" s="9">
        <f>WEU!C8</f>
        <v>517.76099804828186</v>
      </c>
      <c r="E8" s="14">
        <f t="shared" si="0"/>
        <v>0.86996362524972282</v>
      </c>
      <c r="F8" s="9">
        <v>452.47637965964753</v>
      </c>
      <c r="G8" s="9">
        <f t="shared" si="1"/>
        <v>393.63799158857694</v>
      </c>
      <c r="H8" s="9">
        <v>9.654728255386118</v>
      </c>
      <c r="I8" s="9">
        <f t="shared" si="2"/>
        <v>38.00467839783677</v>
      </c>
      <c r="J8" s="5">
        <f t="shared" si="3"/>
        <v>355.63331319074018</v>
      </c>
      <c r="K8" s="7"/>
      <c r="L8" s="5"/>
      <c r="M8" s="5"/>
      <c r="N8" s="5"/>
    </row>
    <row r="9" spans="1:14" x14ac:dyDescent="0.35">
      <c r="A9" s="2" t="s">
        <v>9</v>
      </c>
      <c r="B9" s="5"/>
      <c r="C9" s="10">
        <f>Sweden!C9</f>
        <v>2163.4553961901538</v>
      </c>
      <c r="D9" s="10">
        <f>WEU!C9</f>
        <v>2397.1791966726369</v>
      </c>
      <c r="E9" s="14"/>
      <c r="F9" s="19">
        <v>2526.8948043191413</v>
      </c>
      <c r="G9" s="19">
        <f>SUM(G3:G8)</f>
        <v>2297.7678478353569</v>
      </c>
      <c r="H9" s="19">
        <v>28.263462567161614</v>
      </c>
      <c r="I9" s="19">
        <f t="shared" ref="I9:J9" si="4">SUM(I3:I8)</f>
        <v>128.67767071655871</v>
      </c>
      <c r="J9" s="19">
        <f t="shared" si="4"/>
        <v>2169.0901771187982</v>
      </c>
    </row>
    <row r="10" spans="1:14" ht="72.5" x14ac:dyDescent="0.35">
      <c r="A10" s="1" t="s">
        <v>1</v>
      </c>
      <c r="B10" s="1" t="s">
        <v>10</v>
      </c>
      <c r="C10" s="11" t="s">
        <v>2</v>
      </c>
      <c r="D10" s="11" t="s">
        <v>41</v>
      </c>
      <c r="E10" s="11" t="s">
        <v>48</v>
      </c>
      <c r="F10" s="20" t="s">
        <v>54</v>
      </c>
      <c r="G10" s="20" t="s">
        <v>55</v>
      </c>
      <c r="H10" s="21"/>
      <c r="I10" s="20" t="s">
        <v>56</v>
      </c>
      <c r="J10" s="20" t="s">
        <v>68</v>
      </c>
    </row>
    <row r="11" spans="1:14" x14ac:dyDescent="0.35">
      <c r="A11" t="s">
        <v>3</v>
      </c>
      <c r="B11" t="s">
        <v>11</v>
      </c>
      <c r="C11" s="5">
        <f>Sweden!C11</f>
        <v>43.132394612272527</v>
      </c>
      <c r="D11" s="5">
        <f>WEU!C11</f>
        <v>23.276926790048631</v>
      </c>
      <c r="E11" s="7">
        <f t="shared" si="0"/>
        <v>1.8530107089013366</v>
      </c>
      <c r="F11" s="18">
        <v>18.330622785029874</v>
      </c>
      <c r="G11" s="18">
        <f>E11*F11</f>
        <v>33.966840321491198</v>
      </c>
      <c r="H11" s="21"/>
      <c r="I11" s="22">
        <f>H3/100*G11</f>
        <v>1.5183213135695095</v>
      </c>
      <c r="J11" s="18">
        <f t="shared" ref="J11:J20" si="5">G11-I11</f>
        <v>32.448519007921689</v>
      </c>
      <c r="L11" s="5"/>
    </row>
    <row r="12" spans="1:14" x14ac:dyDescent="0.35">
      <c r="B12" t="s">
        <v>12</v>
      </c>
      <c r="C12" s="5">
        <f>Sweden!C12</f>
        <v>61.149724007272447</v>
      </c>
      <c r="D12" s="5">
        <f>WEU!C12</f>
        <v>46.346544463124943</v>
      </c>
      <c r="E12" s="7">
        <f t="shared" si="0"/>
        <v>1.3194020118571186</v>
      </c>
      <c r="F12" s="18">
        <v>53.399500214983689</v>
      </c>
      <c r="G12" s="18">
        <f t="shared" ref="G12:G20" si="6">E12*F12</f>
        <v>70.455408015814115</v>
      </c>
      <c r="H12" s="21"/>
      <c r="I12" s="22">
        <f>H3/100*G12</f>
        <v>3.1493641043486469</v>
      </c>
      <c r="J12" s="18">
        <f t="shared" si="5"/>
        <v>67.306043911465466</v>
      </c>
      <c r="L12" s="5"/>
    </row>
    <row r="13" spans="1:14" x14ac:dyDescent="0.35">
      <c r="B13" t="s">
        <v>13</v>
      </c>
      <c r="C13" s="5">
        <f>Sweden!C13</f>
        <v>38.21857750454528</v>
      </c>
      <c r="D13" s="5">
        <f>WEU!C13</f>
        <v>33.130588256139355</v>
      </c>
      <c r="E13" s="7">
        <f t="shared" si="0"/>
        <v>1.1535737672108215</v>
      </c>
      <c r="F13" s="18">
        <v>30.534344302557049</v>
      </c>
      <c r="G13" s="18">
        <f t="shared" si="6"/>
        <v>35.223618586413018</v>
      </c>
      <c r="H13" s="21"/>
      <c r="I13" s="22">
        <f>H3/100*G13</f>
        <v>1.5744994334064133</v>
      </c>
      <c r="J13" s="18">
        <f t="shared" si="5"/>
        <v>33.649119153006602</v>
      </c>
      <c r="L13" s="5"/>
    </row>
    <row r="14" spans="1:14" x14ac:dyDescent="0.35">
      <c r="B14" t="s">
        <v>14</v>
      </c>
      <c r="C14" s="5">
        <f>Sweden!C14</f>
        <v>88.724427676801866</v>
      </c>
      <c r="D14" s="5">
        <f>WEU!C14</f>
        <v>71.965092513474985</v>
      </c>
      <c r="E14" s="7">
        <f t="shared" si="0"/>
        <v>1.2328814509644215</v>
      </c>
      <c r="F14" s="18">
        <v>75.458205866491014</v>
      </c>
      <c r="G14" s="18">
        <f t="shared" si="6"/>
        <v>93.031022335851461</v>
      </c>
      <c r="H14" s="21"/>
      <c r="I14" s="22">
        <f>H3/100*G14</f>
        <v>4.1584964247119949</v>
      </c>
      <c r="J14" s="18">
        <f t="shared" si="5"/>
        <v>88.872525911139462</v>
      </c>
      <c r="L14" s="5"/>
    </row>
    <row r="15" spans="1:14" x14ac:dyDescent="0.35">
      <c r="B15" t="s">
        <v>15</v>
      </c>
      <c r="C15" s="5">
        <f>Sweden!C15</f>
        <v>2.7298983931818058E-3</v>
      </c>
      <c r="D15" s="5">
        <f>WEU!C15</f>
        <v>0.23872940501344062</v>
      </c>
      <c r="E15" s="7">
        <f t="shared" si="0"/>
        <v>1.143511580832747E-2</v>
      </c>
      <c r="F15" s="18">
        <v>0.27711452993158758</v>
      </c>
      <c r="G15" s="18">
        <f t="shared" si="6"/>
        <v>3.1688367419379329E-3</v>
      </c>
      <c r="H15" s="21"/>
      <c r="I15" s="22">
        <f>H3/100*G15</f>
        <v>1.4164733366330682E-4</v>
      </c>
      <c r="J15" s="18">
        <f t="shared" si="5"/>
        <v>3.0271894082746259E-3</v>
      </c>
      <c r="L15" s="5"/>
    </row>
    <row r="16" spans="1:14" x14ac:dyDescent="0.35">
      <c r="B16" t="s">
        <v>16</v>
      </c>
      <c r="C16" s="5">
        <f>Sweden!C16</f>
        <v>499.84439579158862</v>
      </c>
      <c r="D16" s="5">
        <f>WEU!C16</f>
        <v>531.81266913306217</v>
      </c>
      <c r="E16" s="7">
        <f t="shared" si="0"/>
        <v>0.93988809368985726</v>
      </c>
      <c r="F16" s="18">
        <v>657.21744022431449</v>
      </c>
      <c r="G16" s="18">
        <f t="shared" si="6"/>
        <v>617.71084703215865</v>
      </c>
      <c r="H16" s="21"/>
      <c r="I16" s="22">
        <f>H3/100*G16</f>
        <v>27.611739443382731</v>
      </c>
      <c r="J16" s="18">
        <f t="shared" si="5"/>
        <v>590.09910758877595</v>
      </c>
      <c r="L16" s="5"/>
    </row>
    <row r="17" spans="1:12" x14ac:dyDescent="0.35">
      <c r="B17" t="s">
        <v>17</v>
      </c>
      <c r="C17" s="5">
        <f>Sweden!C17</f>
        <v>22.658156663408988</v>
      </c>
      <c r="D17" s="5">
        <f>WEU!C17</f>
        <v>15.720250340011248</v>
      </c>
      <c r="E17" s="7">
        <f t="shared" si="0"/>
        <v>1.4413356131956341</v>
      </c>
      <c r="F17" s="18">
        <v>29.088928892680151</v>
      </c>
      <c r="G17" s="18">
        <f t="shared" si="6"/>
        <v>41.926909162735342</v>
      </c>
      <c r="H17" s="21"/>
      <c r="I17" s="22">
        <f>H3/100*G17</f>
        <v>1.8741372229902813</v>
      </c>
      <c r="J17" s="18">
        <f t="shared" si="5"/>
        <v>40.052771939745064</v>
      </c>
      <c r="L17" s="5"/>
    </row>
    <row r="18" spans="1:12" x14ac:dyDescent="0.35">
      <c r="B18" t="s">
        <v>18</v>
      </c>
      <c r="C18" s="5">
        <f>Sweden!C18</f>
        <v>80.804992438181458</v>
      </c>
      <c r="D18" s="5">
        <f>WEU!C18</f>
        <v>98.718010138258023</v>
      </c>
      <c r="E18" s="7">
        <f t="shared" si="0"/>
        <v>0.81854356996267696</v>
      </c>
      <c r="F18" s="18">
        <v>111.18853445594473</v>
      </c>
      <c r="G18" s="18">
        <f t="shared" si="6"/>
        <v>91.012659932487111</v>
      </c>
      <c r="H18" s="21"/>
      <c r="I18" s="22">
        <f>H3/100*G18</f>
        <v>4.0682754142638577</v>
      </c>
      <c r="J18" s="18">
        <f t="shared" si="5"/>
        <v>86.944384518223259</v>
      </c>
    </row>
    <row r="19" spans="1:12" x14ac:dyDescent="0.35">
      <c r="B19" t="s">
        <v>19</v>
      </c>
      <c r="C19" s="5">
        <f>Sweden!C19</f>
        <v>46.954252362727061</v>
      </c>
      <c r="D19" s="5">
        <f>WEU!C19</f>
        <v>63.449546613341575</v>
      </c>
      <c r="E19" s="7">
        <f t="shared" si="0"/>
        <v>0.74002502569268103</v>
      </c>
      <c r="F19" s="18">
        <v>55.918396097284571</v>
      </c>
      <c r="G19" s="18">
        <f t="shared" si="6"/>
        <v>41.381012508586529</v>
      </c>
      <c r="H19" s="21"/>
      <c r="I19" s="22">
        <f>H3/100*G19</f>
        <v>1.8497355854768855</v>
      </c>
      <c r="J19" s="18">
        <f t="shared" si="5"/>
        <v>39.531276923109644</v>
      </c>
    </row>
    <row r="20" spans="1:12" x14ac:dyDescent="0.35">
      <c r="B20" t="s">
        <v>20</v>
      </c>
      <c r="C20" s="5">
        <f>Sweden!C20</f>
        <v>3.8218577504545279</v>
      </c>
      <c r="D20" s="5">
        <f>WEU!C20</f>
        <v>5.9795723426704379</v>
      </c>
      <c r="E20" s="7">
        <f t="shared" si="0"/>
        <v>0.63915235596057884</v>
      </c>
      <c r="F20" s="18">
        <v>8.5590920185554857</v>
      </c>
      <c r="G20" s="18">
        <f t="shared" si="6"/>
        <v>5.4705638285431251</v>
      </c>
      <c r="H20" s="21"/>
      <c r="I20" s="22">
        <f>H3/100*G20</f>
        <v>0.24453477507780133</v>
      </c>
      <c r="J20" s="18">
        <f t="shared" si="5"/>
        <v>5.2260290534653233</v>
      </c>
    </row>
    <row r="21" spans="1:12" x14ac:dyDescent="0.35">
      <c r="C21" s="6">
        <f>Sweden!C21</f>
        <v>885.31150870564602</v>
      </c>
      <c r="D21" s="6">
        <f>WEU!C21</f>
        <v>890.63792999514476</v>
      </c>
      <c r="E21" s="7"/>
      <c r="F21" s="19">
        <f>SUM(F11:F20)</f>
        <v>1039.9721793877727</v>
      </c>
      <c r="G21" s="19">
        <f>SUM(G11:G20)</f>
        <v>1030.1820505608225</v>
      </c>
      <c r="H21" s="21"/>
      <c r="I21" s="19">
        <f>SUM(I11:I20)</f>
        <v>46.049245364561784</v>
      </c>
      <c r="J21" s="19">
        <f>SUM(J11:J20)</f>
        <v>984.13280519626085</v>
      </c>
    </row>
    <row r="22" spans="1:12" x14ac:dyDescent="0.35">
      <c r="A22" s="1" t="s">
        <v>1</v>
      </c>
      <c r="B22" s="1" t="s">
        <v>10</v>
      </c>
      <c r="C22" s="3"/>
      <c r="D22" s="3"/>
      <c r="F22" s="23"/>
      <c r="G22" s="23"/>
      <c r="H22" s="21"/>
      <c r="I22" s="21"/>
      <c r="J22" s="21"/>
    </row>
    <row r="23" spans="1:12" x14ac:dyDescent="0.35">
      <c r="A23" t="s">
        <v>4</v>
      </c>
      <c r="B23" t="s">
        <v>43</v>
      </c>
      <c r="C23" s="5">
        <f>Sweden!C23</f>
        <v>5.7327866256817925</v>
      </c>
      <c r="D23" s="5">
        <f>WEU!C23</f>
        <v>13.701836949889467</v>
      </c>
      <c r="E23" s="7">
        <f t="shared" si="0"/>
        <v>0.41839547840540015</v>
      </c>
      <c r="F23" s="18">
        <v>15.134306112992549</v>
      </c>
      <c r="G23" s="18">
        <f>E23*F23</f>
        <v>6.3321252464792899</v>
      </c>
      <c r="H23" s="21"/>
      <c r="I23" s="22">
        <f>H4/100*G23</f>
        <v>0.53470350966010549</v>
      </c>
      <c r="J23" s="18">
        <f t="shared" ref="J23:J33" si="7">G23-I23</f>
        <v>5.7974217368191843</v>
      </c>
    </row>
    <row r="24" spans="1:12" x14ac:dyDescent="0.35">
      <c r="A24" t="s">
        <v>23</v>
      </c>
      <c r="B24" t="s">
        <v>24</v>
      </c>
      <c r="C24" s="5">
        <f>Sweden!C24</f>
        <v>3.8218577504545279</v>
      </c>
      <c r="D24" s="5">
        <f>WEU!C24</f>
        <v>3.4335572498540978</v>
      </c>
      <c r="E24" s="7">
        <f t="shared" si="0"/>
        <v>1.1130898576445551</v>
      </c>
      <c r="F24" s="18">
        <v>1.5014788131086132</v>
      </c>
      <c r="G24" s="18">
        <f t="shared" ref="G23:G31" si="8">E24*F24</f>
        <v>1.6712808383393818</v>
      </c>
      <c r="H24" s="21"/>
      <c r="I24" s="22">
        <f>H6/100*G24</f>
        <v>3.498958467499378E-2</v>
      </c>
      <c r="J24" s="18">
        <f t="shared" si="7"/>
        <v>1.6362912536643881</v>
      </c>
    </row>
    <row r="25" spans="1:12" x14ac:dyDescent="0.35">
      <c r="B25" t="s">
        <v>25</v>
      </c>
      <c r="C25" s="5">
        <f>Sweden!C25</f>
        <v>0</v>
      </c>
      <c r="D25" s="5">
        <f>WEU!C25</f>
        <v>6.1998382794535321</v>
      </c>
      <c r="E25" s="7">
        <f t="shared" si="0"/>
        <v>0</v>
      </c>
      <c r="F25" s="18">
        <v>8.2330157711220583E-2</v>
      </c>
      <c r="G25" s="18">
        <f t="shared" si="8"/>
        <v>0</v>
      </c>
      <c r="H25" s="21"/>
      <c r="I25" s="22">
        <f>H6/100*G25</f>
        <v>0</v>
      </c>
      <c r="J25" s="18">
        <f t="shared" si="7"/>
        <v>0</v>
      </c>
    </row>
    <row r="26" spans="1:12" x14ac:dyDescent="0.35">
      <c r="B26" t="s">
        <v>26</v>
      </c>
      <c r="C26" s="5">
        <f>Sweden!C26</f>
        <v>0.27298983931818055</v>
      </c>
      <c r="D26" s="5">
        <f>WEU!C26</f>
        <v>0.21378752687770802</v>
      </c>
      <c r="E26" s="7">
        <f t="shared" si="0"/>
        <v>1.2769212652632338</v>
      </c>
      <c r="F26" s="18">
        <v>0.16945981487942682</v>
      </c>
      <c r="G26" s="18">
        <f t="shared" si="8"/>
        <v>0.21638684122711108</v>
      </c>
      <c r="H26" s="21"/>
      <c r="I26" s="22">
        <f>H6/100*G26</f>
        <v>4.5302294683121115E-3</v>
      </c>
      <c r="J26" s="18">
        <f t="shared" si="7"/>
        <v>0.21185661175879897</v>
      </c>
    </row>
    <row r="27" spans="1:12" x14ac:dyDescent="0.35">
      <c r="B27" t="s">
        <v>27</v>
      </c>
      <c r="C27" s="5">
        <f>Sweden!C27</f>
        <v>0.81896951795454176</v>
      </c>
      <c r="D27" s="5">
        <f>WEU!C27</f>
        <v>1.0689376343885399</v>
      </c>
      <c r="E27" s="7">
        <f t="shared" si="0"/>
        <v>0.76615275915794057</v>
      </c>
      <c r="F27" s="18">
        <v>0.31398201889816019</v>
      </c>
      <c r="G27" s="18">
        <f t="shared" si="8"/>
        <v>0.24055819010480606</v>
      </c>
      <c r="H27" s="21"/>
      <c r="I27" s="22">
        <f>H6/100*G27</f>
        <v>5.0362757526130038E-3</v>
      </c>
      <c r="J27" s="18">
        <f t="shared" si="7"/>
        <v>0.23552191435219305</v>
      </c>
    </row>
    <row r="28" spans="1:12" x14ac:dyDescent="0.35">
      <c r="B28" t="s">
        <v>28</v>
      </c>
      <c r="C28" s="5">
        <f>Sweden!C28</f>
        <v>0</v>
      </c>
      <c r="D28" s="5">
        <f>WEU!C28</f>
        <v>0.25265798631001851</v>
      </c>
      <c r="E28" s="7">
        <f t="shared" si="0"/>
        <v>0</v>
      </c>
      <c r="F28" s="18">
        <v>0.46035722568463427</v>
      </c>
      <c r="G28" s="18">
        <f t="shared" si="8"/>
        <v>0</v>
      </c>
      <c r="H28" s="21"/>
      <c r="I28" s="22">
        <f>H6/100*G28</f>
        <v>0</v>
      </c>
      <c r="J28" s="18">
        <f t="shared" si="7"/>
        <v>0</v>
      </c>
    </row>
    <row r="29" spans="1:12" x14ac:dyDescent="0.35">
      <c r="B29" t="s">
        <v>29</v>
      </c>
      <c r="C29" s="6">
        <f>Sweden!C29</f>
        <v>9.827634215454502</v>
      </c>
      <c r="D29" s="6">
        <f>WEU!C29</f>
        <v>17.601839712931294</v>
      </c>
      <c r="E29" s="7"/>
      <c r="F29" s="19">
        <f>F23+F24+F26+F28</f>
        <v>17.265601966665226</v>
      </c>
      <c r="G29" s="19">
        <f>G23+G24+G26+G28</f>
        <v>8.2197929260457823</v>
      </c>
      <c r="H29" s="21"/>
      <c r="I29" s="19">
        <f>I23+I24+I26+I28</f>
        <v>0.57422332380341146</v>
      </c>
      <c r="J29" s="19">
        <f>J23+J24+J26+J28</f>
        <v>7.6455696022423716</v>
      </c>
    </row>
    <row r="30" spans="1:12" x14ac:dyDescent="0.35">
      <c r="A30" t="s">
        <v>7</v>
      </c>
      <c r="B30" t="s">
        <v>30</v>
      </c>
      <c r="C30" s="5">
        <f>Sweden!C30</f>
        <v>0.5459796786363611</v>
      </c>
      <c r="D30" s="5">
        <f>WEU!C30</f>
        <v>1.7815627239809</v>
      </c>
      <c r="E30" s="7">
        <f t="shared" si="0"/>
        <v>0.30646110366317619</v>
      </c>
      <c r="F30" s="18">
        <v>0</v>
      </c>
      <c r="G30" s="18">
        <f t="shared" si="8"/>
        <v>0</v>
      </c>
      <c r="H30" s="21"/>
      <c r="I30" s="22">
        <f>H7/100*G30</f>
        <v>0</v>
      </c>
      <c r="J30" s="18">
        <f t="shared" si="7"/>
        <v>0</v>
      </c>
    </row>
    <row r="31" spans="1:12" x14ac:dyDescent="0.35">
      <c r="B31" t="s">
        <v>31</v>
      </c>
      <c r="C31" s="5">
        <f>Sweden!C31</f>
        <v>3.5488679111363477</v>
      </c>
      <c r="D31" s="5">
        <f>WEU!C31</f>
        <v>2.546015092816341</v>
      </c>
      <c r="E31" s="7">
        <f t="shared" si="0"/>
        <v>1.3938911521575761</v>
      </c>
      <c r="F31" s="18">
        <v>0</v>
      </c>
      <c r="G31" s="18">
        <f t="shared" si="8"/>
        <v>0</v>
      </c>
      <c r="H31" s="21"/>
      <c r="I31" s="22">
        <f>H7/100*G31</f>
        <v>0</v>
      </c>
      <c r="J31" s="18">
        <f t="shared" si="7"/>
        <v>0</v>
      </c>
    </row>
    <row r="32" spans="1:12" x14ac:dyDescent="0.35">
      <c r="B32" t="s">
        <v>32</v>
      </c>
      <c r="C32" s="5">
        <f>Sweden!C32</f>
        <v>0.81896951795454176</v>
      </c>
      <c r="D32" s="5">
        <f>WEU!C32</f>
        <v>3.9259164026633648</v>
      </c>
      <c r="E32" s="7">
        <f t="shared" si="0"/>
        <v>0.20860594927567688</v>
      </c>
      <c r="F32" s="18">
        <v>6.8170977614283963</v>
      </c>
      <c r="G32" s="18">
        <f>E32*F32</f>
        <v>1.4220871498278624</v>
      </c>
      <c r="H32" s="21"/>
      <c r="I32" s="22">
        <f>H7/100*G32</f>
        <v>2.9194175052250134E-2</v>
      </c>
      <c r="J32" s="18">
        <f t="shared" si="7"/>
        <v>1.3928929747756122</v>
      </c>
    </row>
    <row r="33" spans="1:10" x14ac:dyDescent="0.35">
      <c r="C33" s="6">
        <f>Sweden!C33</f>
        <v>4.9138171077272501</v>
      </c>
      <c r="D33" s="6">
        <f>WEU!C33</f>
        <v>8.253494219460606</v>
      </c>
      <c r="E33" s="7"/>
      <c r="F33" s="19">
        <f>F32</f>
        <v>6.8170977614283963</v>
      </c>
      <c r="G33" s="19">
        <f>G32</f>
        <v>1.4220871498278624</v>
      </c>
      <c r="H33" s="21"/>
      <c r="I33" s="24">
        <f>SUM(I30:I32)</f>
        <v>2.9194175052250134E-2</v>
      </c>
      <c r="J33" s="19">
        <f t="shared" si="7"/>
        <v>1.3928929747756122</v>
      </c>
    </row>
    <row r="34" spans="1:10" x14ac:dyDescent="0.35">
      <c r="A34" s="1" t="s">
        <v>1</v>
      </c>
      <c r="B34" s="1" t="s">
        <v>10</v>
      </c>
      <c r="F34" s="21"/>
      <c r="G34" s="21"/>
      <c r="H34" s="23"/>
      <c r="I34" s="18"/>
      <c r="J34" s="21"/>
    </row>
    <row r="35" spans="1:10" x14ac:dyDescent="0.35">
      <c r="B35" t="s">
        <v>34</v>
      </c>
      <c r="C35" s="5">
        <f>Sweden!C35</f>
        <v>542.97679040386117</v>
      </c>
      <c r="D35" s="5">
        <f>WEU!C35</f>
        <v>555.08959592311078</v>
      </c>
      <c r="E35" s="7"/>
      <c r="F35" s="18">
        <f>F11+F16</f>
        <v>675.54806300934433</v>
      </c>
      <c r="G35" s="18">
        <f>G11+G16</f>
        <v>651.67768735364984</v>
      </c>
      <c r="H35" s="23"/>
      <c r="I35" s="18">
        <f>I11+I16</f>
        <v>29.13006075695224</v>
      </c>
      <c r="J35" s="18">
        <f>J11+J16</f>
        <v>622.54762659669768</v>
      </c>
    </row>
    <row r="36" spans="1:10" x14ac:dyDescent="0.35">
      <c r="B36" t="s">
        <v>35</v>
      </c>
      <c r="C36" s="5">
        <f>Sweden!C36</f>
        <v>230.94940406318076</v>
      </c>
      <c r="D36" s="5">
        <f>WEU!C36</f>
        <v>247.62426181353433</v>
      </c>
      <c r="E36" s="7"/>
      <c r="F36" s="18">
        <f>F12+F13+F18+F19+F20</f>
        <v>259.59986708932553</v>
      </c>
      <c r="G36" s="18">
        <f>G12+G13+G18+G19+G20</f>
        <v>243.54326287184392</v>
      </c>
      <c r="H36" s="23"/>
      <c r="I36" s="18">
        <f>I12+I13+I18+I19+I20</f>
        <v>10.886409312573603</v>
      </c>
      <c r="J36" s="18">
        <f>J12+J13+J18+J19+J20</f>
        <v>232.6568535592703</v>
      </c>
    </row>
    <row r="37" spans="1:10" x14ac:dyDescent="0.35">
      <c r="B37" t="s">
        <v>36</v>
      </c>
      <c r="C37" s="5">
        <f>Sweden!C37</f>
        <v>88.724427676801866</v>
      </c>
      <c r="D37" s="5">
        <f>WEU!C37</f>
        <v>71.965092513474985</v>
      </c>
      <c r="E37" s="7"/>
      <c r="F37" s="18">
        <f>F14</f>
        <v>75.458205866491014</v>
      </c>
      <c r="G37" s="18">
        <f>G14</f>
        <v>93.031022335851461</v>
      </c>
      <c r="H37" s="23"/>
      <c r="I37" s="18">
        <f>I14</f>
        <v>4.1584964247119949</v>
      </c>
      <c r="J37" s="18">
        <f>J14</f>
        <v>88.872525911139462</v>
      </c>
    </row>
    <row r="38" spans="1:10" x14ac:dyDescent="0.35">
      <c r="B38" t="s">
        <v>37</v>
      </c>
      <c r="C38" s="5">
        <f>Sweden!C38</f>
        <v>22.660886561802169</v>
      </c>
      <c r="D38" s="5">
        <f>WEU!C38</f>
        <v>15.958979745024688</v>
      </c>
      <c r="E38" s="7"/>
      <c r="F38" s="18">
        <f>F17+F15</f>
        <v>29.366043422611739</v>
      </c>
      <c r="G38" s="18">
        <f>G17+G15</f>
        <v>41.930077999477277</v>
      </c>
      <c r="H38" s="23"/>
      <c r="I38" s="18">
        <f>I17+I15</f>
        <v>1.8742788703239446</v>
      </c>
      <c r="J38" s="18">
        <f>J17+J15</f>
        <v>40.055799129153336</v>
      </c>
    </row>
    <row r="39" spans="1:10" x14ac:dyDescent="0.35">
      <c r="B39" t="s">
        <v>29</v>
      </c>
      <c r="C39" s="6">
        <f>Sweden!C39</f>
        <v>9.827634215454502</v>
      </c>
      <c r="D39" s="6">
        <f>WEU!C39</f>
        <v>17.601839712931294</v>
      </c>
      <c r="E39" s="7"/>
      <c r="F39" s="19">
        <f>F29</f>
        <v>17.265601966665226</v>
      </c>
      <c r="G39" s="19">
        <f>G29</f>
        <v>8.2197929260457823</v>
      </c>
      <c r="H39" s="23"/>
      <c r="I39" s="19">
        <f>I29</f>
        <v>0.57422332380341146</v>
      </c>
      <c r="J39" s="19">
        <f>J29</f>
        <v>7.6455696022423716</v>
      </c>
    </row>
    <row r="40" spans="1:10" x14ac:dyDescent="0.35">
      <c r="B40" t="s">
        <v>38</v>
      </c>
      <c r="C40" s="5">
        <f>Sweden!C40</f>
        <v>0.81896951795454176</v>
      </c>
      <c r="D40" s="5">
        <f>WEU!C40</f>
        <v>1.0689376343885399</v>
      </c>
      <c r="E40" s="7"/>
      <c r="F40" s="18">
        <f>F27</f>
        <v>0.31398201889816019</v>
      </c>
      <c r="G40" s="18">
        <f>G27</f>
        <v>0.24055819010480606</v>
      </c>
      <c r="H40" s="23"/>
      <c r="I40" s="18">
        <f>I27</f>
        <v>5.0362757526130038E-3</v>
      </c>
      <c r="J40" s="18">
        <f>J27</f>
        <v>0.23552191435219305</v>
      </c>
    </row>
    <row r="41" spans="1:10" x14ac:dyDescent="0.35">
      <c r="B41" t="s">
        <v>44</v>
      </c>
      <c r="C41" s="5">
        <f>Sweden!C41</f>
        <v>392.01340926090728</v>
      </c>
      <c r="D41" s="5">
        <f>WEU!C41</f>
        <v>511.46398362024757</v>
      </c>
      <c r="E41" s="7"/>
      <c r="F41" s="18">
        <f>F4-F23</f>
        <v>575.90917000433694</v>
      </c>
      <c r="G41" s="18">
        <f>G4-G23</f>
        <v>441.30800101695053</v>
      </c>
      <c r="H41" s="23"/>
      <c r="I41" s="18">
        <f>I4-I23</f>
        <v>37.265361596574451</v>
      </c>
      <c r="J41" s="18">
        <f>J4-J23</f>
        <v>404.04263942037608</v>
      </c>
    </row>
    <row r="42" spans="1:10" x14ac:dyDescent="0.35">
      <c r="B42" t="s">
        <v>5</v>
      </c>
      <c r="C42" s="5">
        <f>Sweden!C42</f>
        <v>395.56773696883005</v>
      </c>
      <c r="D42" s="5">
        <f>WEU!C42</f>
        <v>393.23948125687502</v>
      </c>
      <c r="E42" s="7"/>
      <c r="F42" s="18">
        <f>F5</f>
        <v>398.01728623207873</v>
      </c>
      <c r="G42" s="18">
        <f>G5</f>
        <v>400.37382992694063</v>
      </c>
      <c r="H42" s="23"/>
      <c r="I42" s="18">
        <f>I5</f>
        <v>6.1975334628131007</v>
      </c>
      <c r="J42" s="18">
        <f>J5</f>
        <v>394.17629646412752</v>
      </c>
    </row>
    <row r="43" spans="1:10" x14ac:dyDescent="0.35">
      <c r="B43" t="s">
        <v>57</v>
      </c>
      <c r="C43" s="5">
        <f>Sweden!C43</f>
        <v>24.569085538636251</v>
      </c>
      <c r="D43" s="5">
        <f>WEU!C43</f>
        <v>57.152532185307265</v>
      </c>
      <c r="E43" s="7"/>
      <c r="F43" s="18">
        <f>F6-F24-F27-F25</f>
        <v>36.67059417116625</v>
      </c>
      <c r="G43" s="18">
        <f>G6-G24-G27-G25</f>
        <v>16.392748703459986</v>
      </c>
      <c r="H43" s="23"/>
      <c r="I43" s="18">
        <f>I6-I24-I27-I25</f>
        <v>0.34319514450098271</v>
      </c>
      <c r="J43" s="18">
        <f>J6-J24-J27-J25</f>
        <v>16.049553558959001</v>
      </c>
    </row>
    <row r="44" spans="1:10" x14ac:dyDescent="0.35">
      <c r="B44" t="s">
        <v>7</v>
      </c>
      <c r="C44" s="5">
        <f>Sweden!C44</f>
        <v>4.9138171077272501</v>
      </c>
      <c r="D44" s="5">
        <f>WEU!C44</f>
        <v>8.253494219460606</v>
      </c>
      <c r="E44" s="7"/>
      <c r="F44" s="18">
        <f>F7</f>
        <v>6.8170977614283963</v>
      </c>
      <c r="G44" s="18">
        <f>G7</f>
        <v>4.0586411905605235</v>
      </c>
      <c r="H44" s="23"/>
      <c r="I44" s="18">
        <f>I7</f>
        <v>8.3320267260582004E-2</v>
      </c>
      <c r="J44" s="18">
        <f>J7</f>
        <v>3.9753209232999414</v>
      </c>
    </row>
    <row r="45" spans="1:10" x14ac:dyDescent="0.35">
      <c r="B45" t="s">
        <v>8</v>
      </c>
      <c r="C45" s="5">
        <f>Sweden!C45</f>
        <v>450.43323487499794</v>
      </c>
      <c r="D45" s="5">
        <f>WEU!C45</f>
        <v>517.76099804828186</v>
      </c>
      <c r="E45" s="7"/>
      <c r="F45" s="18">
        <f>F8</f>
        <v>452.47637965964753</v>
      </c>
      <c r="G45" s="18">
        <f>G8</f>
        <v>393.63799158857694</v>
      </c>
      <c r="H45" s="23"/>
      <c r="I45" s="18">
        <f>I8</f>
        <v>38.00467839783677</v>
      </c>
      <c r="J45" s="18">
        <f>J8</f>
        <v>355.63331319074018</v>
      </c>
    </row>
    <row r="46" spans="1:10" x14ac:dyDescent="0.35">
      <c r="C46" s="6">
        <f>Sweden!C46</f>
        <v>2163.4553961901538</v>
      </c>
      <c r="D46" s="6">
        <f>WEU!C46</f>
        <v>2397.1791966726369</v>
      </c>
      <c r="E46" s="7"/>
      <c r="F46" s="6">
        <f>SUM(F35:F45)</f>
        <v>2527.4422912019936</v>
      </c>
      <c r="G46" s="6">
        <f>SUM(G35:G45)</f>
        <v>2294.4136141034619</v>
      </c>
      <c r="I46" s="6">
        <f>SUM(I35:I45)</f>
        <v>128.52259383310368</v>
      </c>
      <c r="J46" s="6">
        <f>SUM(J35:J45)</f>
        <v>2165.8910202703582</v>
      </c>
    </row>
    <row r="47" spans="1:10" x14ac:dyDescent="0.35">
      <c r="G47" s="5"/>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EDBF2-0D28-46D7-B651-90652FCB269C}">
  <dimension ref="A1:B9"/>
  <sheetViews>
    <sheetView workbookViewId="0">
      <selection activeCell="B7" sqref="B7"/>
    </sheetView>
  </sheetViews>
  <sheetFormatPr defaultRowHeight="14.5" x14ac:dyDescent="0.35"/>
  <sheetData>
    <row r="1" spans="1:2" x14ac:dyDescent="0.35">
      <c r="A1" t="s">
        <v>58</v>
      </c>
      <c r="B1" t="s">
        <v>59</v>
      </c>
    </row>
    <row r="2" spans="1:2" x14ac:dyDescent="0.35">
      <c r="B2" t="s">
        <v>60</v>
      </c>
    </row>
    <row r="4" spans="1:2" x14ac:dyDescent="0.35">
      <c r="B4" t="s">
        <v>61</v>
      </c>
    </row>
    <row r="6" spans="1:2" x14ac:dyDescent="0.35">
      <c r="B6" t="s">
        <v>62</v>
      </c>
    </row>
    <row r="7" spans="1:2" x14ac:dyDescent="0.35">
      <c r="B7" t="s">
        <v>69</v>
      </c>
    </row>
    <row r="8" spans="1:2" x14ac:dyDescent="0.35">
      <c r="B8" t="s">
        <v>63</v>
      </c>
    </row>
    <row r="9" spans="1:2" x14ac:dyDescent="0.35">
      <c r="B9"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Sweden</vt:lpstr>
      <vt:lpstr>WEU</vt:lpstr>
      <vt:lpstr>Sweden and WEU 2019 IMAGE 2020 </vt:lpstr>
      <vt:lpstr>Calculated Sweden 2020</vt:lpstr>
      <vt:lpstr>README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Susan Lee</dc:creator>
  <cp:keywords/>
  <dc:description/>
  <cp:lastModifiedBy>Susan Lee</cp:lastModifiedBy>
  <cp:revision/>
  <dcterms:created xsi:type="dcterms:W3CDTF">2022-05-22T10:18:19Z</dcterms:created>
  <dcterms:modified xsi:type="dcterms:W3CDTF">2022-11-28T11:10:28Z</dcterms:modified>
  <cp:category/>
  <cp:contentStatus/>
</cp:coreProperties>
</file>