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0730" windowHeight="11160" tabRatio="803" firstSheet="1" activeTab="4"/>
  </bookViews>
  <sheets>
    <sheet name="FD incl HH waste 20 to 50" sheetId="1" r:id="rId1"/>
    <sheet name="HH Waste 20 to 50" sheetId="2" r:id="rId2"/>
    <sheet name="Food consumption 20 50 calc" sheetId="3" r:id="rId3"/>
    <sheet name="Ratios" sheetId="5" r:id="rId4"/>
    <sheet name="Servings" sheetId="7" r:id="rId5"/>
    <sheet name="National Dish Recipe" sheetId="8" r:id="rId6"/>
    <sheet name="Mixed Dish Recipe 1" sheetId="10" r:id="rId7"/>
    <sheet name="Mixed Dish Recipe 2" sheetId="6" r:id="rId8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3"/>
  <c r="E8"/>
  <c r="D8"/>
  <c r="C8"/>
  <c r="F7"/>
  <c r="E7"/>
  <c r="D7"/>
  <c r="C7"/>
  <c r="F6"/>
  <c r="E6"/>
  <c r="D6"/>
  <c r="C6"/>
  <c r="F5"/>
  <c r="F42" s="1"/>
  <c r="E5"/>
  <c r="E42" s="1"/>
  <c r="D5"/>
  <c r="D42" s="1"/>
  <c r="C5"/>
  <c r="F4"/>
  <c r="E4"/>
  <c r="D4"/>
  <c r="C4"/>
  <c r="F3"/>
  <c r="E3"/>
  <c r="D3"/>
  <c r="C3"/>
  <c r="J8" i="2"/>
  <c r="H8"/>
  <c r="F8"/>
  <c r="D8"/>
  <c r="J7"/>
  <c r="I33" s="1"/>
  <c r="F32" i="3" s="1"/>
  <c r="H7" i="2"/>
  <c r="G33" s="1"/>
  <c r="E32" i="3" s="1"/>
  <c r="F7" i="2"/>
  <c r="E33" s="1"/>
  <c r="D32" i="3" s="1"/>
  <c r="D33" s="1"/>
  <c r="D7" i="2"/>
  <c r="C33" s="1"/>
  <c r="C32" i="3" s="1"/>
  <c r="J6" i="2"/>
  <c r="I27" s="1"/>
  <c r="H6"/>
  <c r="G27" s="1"/>
  <c r="F6"/>
  <c r="E27" s="1"/>
  <c r="D6"/>
  <c r="C27" s="1"/>
  <c r="C27" i="3" s="1"/>
  <c r="J5" i="2"/>
  <c r="H5"/>
  <c r="F5"/>
  <c r="D5"/>
  <c r="J4"/>
  <c r="I23" s="1"/>
  <c r="H4"/>
  <c r="G23" s="1"/>
  <c r="F4"/>
  <c r="E23" s="1"/>
  <c r="D4"/>
  <c r="C23" s="1"/>
  <c r="J3"/>
  <c r="I19" s="1"/>
  <c r="F19" i="3" s="1"/>
  <c r="H3" i="2"/>
  <c r="F3"/>
  <c r="D3"/>
  <c r="I45"/>
  <c r="G45"/>
  <c r="E45"/>
  <c r="C45"/>
  <c r="I44"/>
  <c r="G44"/>
  <c r="E44"/>
  <c r="C44"/>
  <c r="I42"/>
  <c r="G42"/>
  <c r="E42"/>
  <c r="C42"/>
  <c r="I9"/>
  <c r="G9"/>
  <c r="E9"/>
  <c r="C9"/>
  <c r="F45" i="1"/>
  <c r="E45"/>
  <c r="D45"/>
  <c r="C45"/>
  <c r="F44"/>
  <c r="E44"/>
  <c r="D44"/>
  <c r="C44"/>
  <c r="F43"/>
  <c r="E43"/>
  <c r="D43"/>
  <c r="C43"/>
  <c r="F42"/>
  <c r="E42"/>
  <c r="D42"/>
  <c r="C42"/>
  <c r="F41"/>
  <c r="E41"/>
  <c r="D41"/>
  <c r="C41"/>
  <c r="F40"/>
  <c r="E40"/>
  <c r="D40"/>
  <c r="C40"/>
  <c r="E39"/>
  <c r="F38"/>
  <c r="E38"/>
  <c r="D38"/>
  <c r="C38"/>
  <c r="F37"/>
  <c r="E37"/>
  <c r="D37"/>
  <c r="C37"/>
  <c r="F36"/>
  <c r="E36"/>
  <c r="D36"/>
  <c r="C36"/>
  <c r="C46" s="1"/>
  <c r="F35"/>
  <c r="F46" s="1"/>
  <c r="E35"/>
  <c r="E46" s="1"/>
  <c r="D35"/>
  <c r="C35"/>
  <c r="F33"/>
  <c r="E33"/>
  <c r="D33"/>
  <c r="C33"/>
  <c r="F29"/>
  <c r="F39" s="1"/>
  <c r="E29"/>
  <c r="D29"/>
  <c r="D39" s="1"/>
  <c r="C29"/>
  <c r="C39" s="1"/>
  <c r="F21"/>
  <c r="E21"/>
  <c r="D21"/>
  <c r="C21"/>
  <c r="F9"/>
  <c r="E9"/>
  <c r="D9"/>
  <c r="C9"/>
  <c r="F9" i="2" l="1"/>
  <c r="E20"/>
  <c r="D20" i="3" s="1"/>
  <c r="G24" i="7" s="1"/>
  <c r="H24" s="1"/>
  <c r="I24" s="1"/>
  <c r="E19" i="2"/>
  <c r="D19" i="3" s="1"/>
  <c r="E18" i="2"/>
  <c r="D18" i="3" s="1"/>
  <c r="E17" i="2"/>
  <c r="D17" i="3" s="1"/>
  <c r="E16" i="2"/>
  <c r="D16" i="3" s="1"/>
  <c r="E15" i="2"/>
  <c r="D15" i="3" s="1"/>
  <c r="E14" i="2"/>
  <c r="D14" i="3" s="1"/>
  <c r="E13" i="2"/>
  <c r="D13" i="3" s="1"/>
  <c r="E12" i="2"/>
  <c r="D12" i="3" s="1"/>
  <c r="D21" s="1"/>
  <c r="E11" i="2"/>
  <c r="D11" i="3" s="1"/>
  <c r="G20" i="2"/>
  <c r="E20" i="3" s="1"/>
  <c r="G19" i="2"/>
  <c r="E19" i="3" s="1"/>
  <c r="E3" i="10" s="1"/>
  <c r="G18" i="2"/>
  <c r="E18" i="3" s="1"/>
  <c r="G17" i="2"/>
  <c r="E17" i="3" s="1"/>
  <c r="G16" i="2"/>
  <c r="E16" i="3" s="1"/>
  <c r="G15" i="2"/>
  <c r="E15" i="3" s="1"/>
  <c r="G14" i="2"/>
  <c r="E14" i="3" s="1"/>
  <c r="E37" s="1"/>
  <c r="G13" i="2"/>
  <c r="E13" i="3" s="1"/>
  <c r="E3" i="6" s="1"/>
  <c r="G12" i="2"/>
  <c r="E12" i="3" s="1"/>
  <c r="G11" i="2"/>
  <c r="E11" i="3" s="1"/>
  <c r="E35" s="1"/>
  <c r="F3" i="10"/>
  <c r="K23" i="7"/>
  <c r="L23" s="1"/>
  <c r="E41" i="2"/>
  <c r="D23" i="3"/>
  <c r="D41" s="1"/>
  <c r="G41" i="2"/>
  <c r="E23" i="3"/>
  <c r="I41" i="2"/>
  <c r="F23" i="3"/>
  <c r="F41" s="1"/>
  <c r="E40" i="2"/>
  <c r="D27" i="3"/>
  <c r="G40" i="2"/>
  <c r="E27" i="3"/>
  <c r="E27" i="5" s="1"/>
  <c r="I40" i="2"/>
  <c r="F27" i="3"/>
  <c r="E32" i="5"/>
  <c r="E33" s="1"/>
  <c r="E33" i="3"/>
  <c r="F32" i="5"/>
  <c r="F33" s="1"/>
  <c r="F33" i="3"/>
  <c r="D8" i="6"/>
  <c r="D7" i="10"/>
  <c r="D8" i="8"/>
  <c r="E8" i="6"/>
  <c r="E7" i="10"/>
  <c r="E8" i="8"/>
  <c r="E41" i="3"/>
  <c r="F8" i="6"/>
  <c r="F7" i="10"/>
  <c r="F8" i="8"/>
  <c r="G28" i="7"/>
  <c r="H28" s="1"/>
  <c r="G10"/>
  <c r="H10" s="1"/>
  <c r="K28"/>
  <c r="L28" s="1"/>
  <c r="N28" s="1"/>
  <c r="K10"/>
  <c r="L10" s="1"/>
  <c r="D5" i="6"/>
  <c r="D4" i="10"/>
  <c r="D7" i="8"/>
  <c r="D44" i="3"/>
  <c r="E5" i="6"/>
  <c r="E4" i="10"/>
  <c r="E7" i="8"/>
  <c r="E44" i="3"/>
  <c r="F5" i="6"/>
  <c r="F4" i="10"/>
  <c r="F7" i="8"/>
  <c r="F44" i="3"/>
  <c r="D9" i="6"/>
  <c r="D8" i="10"/>
  <c r="D9" i="8"/>
  <c r="D45" i="3"/>
  <c r="E9" i="6"/>
  <c r="E8" i="10"/>
  <c r="E9" i="8"/>
  <c r="E45" i="3"/>
  <c r="F9" i="6"/>
  <c r="F8" i="10"/>
  <c r="F9" i="8"/>
  <c r="F45" i="3"/>
  <c r="C20" i="2"/>
  <c r="C20" i="3" s="1"/>
  <c r="C19" i="2"/>
  <c r="C19" i="3" s="1"/>
  <c r="C18" i="2"/>
  <c r="C18" i="3" s="1"/>
  <c r="C17" i="2"/>
  <c r="C17" i="3" s="1"/>
  <c r="C16" i="2"/>
  <c r="C16" i="3" s="1"/>
  <c r="C15" i="2"/>
  <c r="C15" i="3" s="1"/>
  <c r="C14" i="2"/>
  <c r="C14" i="3" s="1"/>
  <c r="C13" i="2"/>
  <c r="C13" i="3" s="1"/>
  <c r="C12" i="2"/>
  <c r="C12" i="3" s="1"/>
  <c r="C11" i="2"/>
  <c r="C11" i="3" s="1"/>
  <c r="C21" s="1"/>
  <c r="C41" i="2"/>
  <c r="C23" i="3"/>
  <c r="C7" i="6"/>
  <c r="C6" i="10"/>
  <c r="C6" i="8"/>
  <c r="F27" i="5"/>
  <c r="D27"/>
  <c r="C40" i="3"/>
  <c r="D32" i="5"/>
  <c r="D33" s="1"/>
  <c r="C33" i="3"/>
  <c r="F3" i="5"/>
  <c r="E3"/>
  <c r="D3"/>
  <c r="C8" i="6"/>
  <c r="C7" i="10"/>
  <c r="C8" i="8"/>
  <c r="F4" i="5"/>
  <c r="E4"/>
  <c r="D4"/>
  <c r="F5"/>
  <c r="E5"/>
  <c r="D5"/>
  <c r="C42" i="3"/>
  <c r="F6" i="5"/>
  <c r="E6"/>
  <c r="D6"/>
  <c r="C5" i="6"/>
  <c r="C4" i="10"/>
  <c r="C7" i="8"/>
  <c r="F7" i="5"/>
  <c r="E7"/>
  <c r="D7"/>
  <c r="C44" i="3"/>
  <c r="C9" i="6"/>
  <c r="C8" i="10"/>
  <c r="C9" i="8"/>
  <c r="F8" i="5"/>
  <c r="E8"/>
  <c r="D8"/>
  <c r="C45" i="3"/>
  <c r="N23" i="7"/>
  <c r="M23"/>
  <c r="J28"/>
  <c r="I28"/>
  <c r="N10"/>
  <c r="M10"/>
  <c r="C36" i="3"/>
  <c r="D9"/>
  <c r="F9"/>
  <c r="E9"/>
  <c r="C9"/>
  <c r="C24" i="2"/>
  <c r="C26"/>
  <c r="C26" i="3" s="1"/>
  <c r="C28" i="2"/>
  <c r="C28" i="3" s="1"/>
  <c r="E24" i="2"/>
  <c r="D24" i="3" s="1"/>
  <c r="E26" i="2"/>
  <c r="D26" i="3" s="1"/>
  <c r="E28" i="2"/>
  <c r="D28" i="3" s="1"/>
  <c r="I12" i="2"/>
  <c r="F12" i="3" s="1"/>
  <c r="I14" i="2"/>
  <c r="I16"/>
  <c r="F16" i="3" s="1"/>
  <c r="I18" i="2"/>
  <c r="F18" i="3" s="1"/>
  <c r="I20" i="2"/>
  <c r="F20" i="3" s="1"/>
  <c r="K24" i="7" s="1"/>
  <c r="L24" s="1"/>
  <c r="I24" i="2"/>
  <c r="I26"/>
  <c r="F26" i="3" s="1"/>
  <c r="I28" i="2"/>
  <c r="F28" i="3" s="1"/>
  <c r="G26" i="2"/>
  <c r="D9"/>
  <c r="C25"/>
  <c r="C25" i="3" s="1"/>
  <c r="G24" i="2"/>
  <c r="E24" i="3" s="1"/>
  <c r="E25" i="2"/>
  <c r="D25" i="3" s="1"/>
  <c r="G28" i="2"/>
  <c r="E28" i="3" s="1"/>
  <c r="G25" i="2"/>
  <c r="E25" i="3" s="1"/>
  <c r="I11" i="2"/>
  <c r="F11" i="3" s="1"/>
  <c r="I13" i="2"/>
  <c r="F13" i="3" s="1"/>
  <c r="I15" i="2"/>
  <c r="F15" i="3" s="1"/>
  <c r="I17" i="2"/>
  <c r="I25"/>
  <c r="F25" i="3" s="1"/>
  <c r="C40" i="2"/>
  <c r="H9"/>
  <c r="E37"/>
  <c r="G38"/>
  <c r="J9"/>
  <c r="D46" i="1"/>
  <c r="E21" i="3" l="1"/>
  <c r="J24" i="7"/>
  <c r="M28"/>
  <c r="D35" i="3"/>
  <c r="G37" i="2"/>
  <c r="C37"/>
  <c r="E38"/>
  <c r="E29"/>
  <c r="I43"/>
  <c r="E39"/>
  <c r="D29" i="3"/>
  <c r="I38" i="2"/>
  <c r="F17" i="3"/>
  <c r="F38" s="1"/>
  <c r="F3" i="6"/>
  <c r="K19" i="7"/>
  <c r="L19" s="1"/>
  <c r="F35" i="3"/>
  <c r="G29" i="2"/>
  <c r="E26" i="3"/>
  <c r="E43" s="1"/>
  <c r="I29" i="2"/>
  <c r="F24" i="3"/>
  <c r="F43" s="1"/>
  <c r="M24" i="7"/>
  <c r="N24"/>
  <c r="F4" i="6"/>
  <c r="F4" i="8"/>
  <c r="K22" i="7"/>
  <c r="L22" s="1"/>
  <c r="I37" i="2"/>
  <c r="F14" i="3"/>
  <c r="F14" i="5" s="1"/>
  <c r="F36" i="3"/>
  <c r="K4" i="7" s="1"/>
  <c r="L4" s="1"/>
  <c r="F3" i="8"/>
  <c r="K18" i="7"/>
  <c r="L18" s="1"/>
  <c r="D43" i="3"/>
  <c r="K31" i="7"/>
  <c r="L31" s="1"/>
  <c r="K13"/>
  <c r="L13" s="1"/>
  <c r="G31"/>
  <c r="H31" s="1"/>
  <c r="G13"/>
  <c r="H13" s="1"/>
  <c r="K30"/>
  <c r="L30" s="1"/>
  <c r="K12"/>
  <c r="L12" s="1"/>
  <c r="G30"/>
  <c r="H30" s="1"/>
  <c r="G12"/>
  <c r="H12" s="1"/>
  <c r="I10"/>
  <c r="J10"/>
  <c r="K27"/>
  <c r="L27" s="1"/>
  <c r="K9"/>
  <c r="L9" s="1"/>
  <c r="G27"/>
  <c r="H27" s="1"/>
  <c r="G9"/>
  <c r="H9" s="1"/>
  <c r="F7" i="6"/>
  <c r="F6" i="10"/>
  <c r="F6" i="8"/>
  <c r="F40" i="3"/>
  <c r="E7" i="6"/>
  <c r="E6" i="10"/>
  <c r="E6" i="8"/>
  <c r="E40" i="3"/>
  <c r="D7" i="6"/>
  <c r="D6" i="10"/>
  <c r="D6" i="8"/>
  <c r="D40" i="3"/>
  <c r="E36"/>
  <c r="E36" i="5" s="1"/>
  <c r="E3" i="8"/>
  <c r="E38" i="3"/>
  <c r="E4" i="6"/>
  <c r="E4" i="8"/>
  <c r="G17" i="7"/>
  <c r="G3"/>
  <c r="D3" i="8"/>
  <c r="G18" i="7"/>
  <c r="H18" s="1"/>
  <c r="I18" s="1"/>
  <c r="D36" i="3"/>
  <c r="D36" i="5" s="1"/>
  <c r="D3" i="6"/>
  <c r="G19" i="7"/>
  <c r="H19" s="1"/>
  <c r="G20"/>
  <c r="H20" s="1"/>
  <c r="D37" i="3"/>
  <c r="G5" i="7" s="1"/>
  <c r="H5" s="1"/>
  <c r="D38" i="3"/>
  <c r="D4" i="6"/>
  <c r="D4" i="8"/>
  <c r="G22" i="7"/>
  <c r="H22" s="1"/>
  <c r="D3" i="10"/>
  <c r="G23" i="7"/>
  <c r="H23" s="1"/>
  <c r="F28" i="5"/>
  <c r="E28"/>
  <c r="D28"/>
  <c r="F26"/>
  <c r="E26"/>
  <c r="D26"/>
  <c r="C43" i="2"/>
  <c r="C24" i="3"/>
  <c r="F9" i="5"/>
  <c r="E9"/>
  <c r="D9"/>
  <c r="C4" i="7"/>
  <c r="D4" s="1"/>
  <c r="F36" i="5"/>
  <c r="C31" i="7"/>
  <c r="D31" s="1"/>
  <c r="C13"/>
  <c r="D13" s="1"/>
  <c r="F45" i="5"/>
  <c r="E45"/>
  <c r="D45"/>
  <c r="C30" i="7"/>
  <c r="D30" s="1"/>
  <c r="C12"/>
  <c r="D12" s="1"/>
  <c r="F44" i="5"/>
  <c r="E44"/>
  <c r="D44"/>
  <c r="C28" i="7"/>
  <c r="D28" s="1"/>
  <c r="C10"/>
  <c r="D10" s="1"/>
  <c r="F42" i="5"/>
  <c r="E42"/>
  <c r="D42"/>
  <c r="C26" i="7"/>
  <c r="D26" s="1"/>
  <c r="C8"/>
  <c r="D8" s="1"/>
  <c r="F40" i="5"/>
  <c r="E40"/>
  <c r="D40"/>
  <c r="C41" i="3"/>
  <c r="F23" i="5"/>
  <c r="E23"/>
  <c r="D23"/>
  <c r="C35" i="3"/>
  <c r="F11" i="5"/>
  <c r="E11"/>
  <c r="D11"/>
  <c r="C3" i="8"/>
  <c r="C18" i="7"/>
  <c r="D18" s="1"/>
  <c r="F12" i="5"/>
  <c r="E12"/>
  <c r="D12"/>
  <c r="C3" i="6"/>
  <c r="C19" i="7"/>
  <c r="D19" s="1"/>
  <c r="F13" i="5"/>
  <c r="E13"/>
  <c r="D13"/>
  <c r="C20" i="7"/>
  <c r="D20" s="1"/>
  <c r="E14" i="5"/>
  <c r="D14"/>
  <c r="C37" i="3"/>
  <c r="F16" i="5"/>
  <c r="E16"/>
  <c r="D16"/>
  <c r="F17"/>
  <c r="E17"/>
  <c r="D17"/>
  <c r="C38" i="3"/>
  <c r="C4" i="6"/>
  <c r="C4" i="8"/>
  <c r="C22" i="7"/>
  <c r="D22" s="1"/>
  <c r="F18" i="5"/>
  <c r="E18"/>
  <c r="D18"/>
  <c r="C3" i="10"/>
  <c r="C23" i="7"/>
  <c r="D23" s="1"/>
  <c r="F19" i="5"/>
  <c r="E19"/>
  <c r="D19"/>
  <c r="C24" i="7"/>
  <c r="D24" s="1"/>
  <c r="F20" i="5"/>
  <c r="E20"/>
  <c r="D20"/>
  <c r="J18" i="7"/>
  <c r="C36" i="2"/>
  <c r="C29"/>
  <c r="C38"/>
  <c r="G36"/>
  <c r="G35"/>
  <c r="G21"/>
  <c r="C21"/>
  <c r="C35"/>
  <c r="G43"/>
  <c r="E36"/>
  <c r="I36"/>
  <c r="E43"/>
  <c r="I35"/>
  <c r="I21"/>
  <c r="E21"/>
  <c r="E35"/>
  <c r="I23" i="7" l="1"/>
  <c r="J23"/>
  <c r="J22"/>
  <c r="I22"/>
  <c r="G21"/>
  <c r="H21" s="1"/>
  <c r="G6"/>
  <c r="H6" s="1"/>
  <c r="J5"/>
  <c r="I5"/>
  <c r="J20"/>
  <c r="I20"/>
  <c r="I19"/>
  <c r="J19"/>
  <c r="G4"/>
  <c r="H4" s="1"/>
  <c r="H3"/>
  <c r="H17"/>
  <c r="G26"/>
  <c r="H26" s="1"/>
  <c r="G8"/>
  <c r="H8" s="1"/>
  <c r="K26"/>
  <c r="L26" s="1"/>
  <c r="K8"/>
  <c r="L8" s="1"/>
  <c r="J9"/>
  <c r="I9"/>
  <c r="I27"/>
  <c r="J27"/>
  <c r="M9"/>
  <c r="N9"/>
  <c r="N27"/>
  <c r="M27"/>
  <c r="I12"/>
  <c r="J12"/>
  <c r="J30"/>
  <c r="I30"/>
  <c r="N12"/>
  <c r="M12"/>
  <c r="M30"/>
  <c r="N30"/>
  <c r="J13"/>
  <c r="I13"/>
  <c r="I31"/>
  <c r="J31"/>
  <c r="M13"/>
  <c r="N13"/>
  <c r="N31"/>
  <c r="M31"/>
  <c r="G29"/>
  <c r="H29" s="1"/>
  <c r="G11"/>
  <c r="H11" s="1"/>
  <c r="M18"/>
  <c r="N18"/>
  <c r="N4"/>
  <c r="M4"/>
  <c r="K20"/>
  <c r="L20" s="1"/>
  <c r="F37" i="3"/>
  <c r="K5" i="7" s="1"/>
  <c r="L5" s="1"/>
  <c r="F21" i="3"/>
  <c r="M22" i="7"/>
  <c r="N22"/>
  <c r="K29"/>
  <c r="L29" s="1"/>
  <c r="K11"/>
  <c r="L11" s="1"/>
  <c r="I39" i="2"/>
  <c r="F29" i="3"/>
  <c r="G39" i="2"/>
  <c r="G46" s="1"/>
  <c r="E29" i="3"/>
  <c r="K17" i="7"/>
  <c r="K3"/>
  <c r="N19"/>
  <c r="M19"/>
  <c r="K21"/>
  <c r="L21" s="1"/>
  <c r="K6"/>
  <c r="L6" s="1"/>
  <c r="D6" i="6"/>
  <c r="D10" s="1"/>
  <c r="D5" i="10"/>
  <c r="D9" s="1"/>
  <c r="D5" i="8"/>
  <c r="D10" s="1"/>
  <c r="D39" i="3"/>
  <c r="C39" i="2"/>
  <c r="C29" i="3"/>
  <c r="E24" i="7"/>
  <c r="F24"/>
  <c r="F23"/>
  <c r="E23"/>
  <c r="E22"/>
  <c r="F22"/>
  <c r="C21"/>
  <c r="D21" s="1"/>
  <c r="C6"/>
  <c r="D6" s="1"/>
  <c r="F38" i="5"/>
  <c r="E38"/>
  <c r="D38"/>
  <c r="C5" i="7"/>
  <c r="D5" s="1"/>
  <c r="E37" i="5"/>
  <c r="D37"/>
  <c r="E20" i="7"/>
  <c r="F20"/>
  <c r="F19"/>
  <c r="E19"/>
  <c r="E18"/>
  <c r="F18"/>
  <c r="C17"/>
  <c r="C3"/>
  <c r="F35" i="5"/>
  <c r="E35"/>
  <c r="D35"/>
  <c r="C27" i="7"/>
  <c r="D27" s="1"/>
  <c r="C9"/>
  <c r="D9" s="1"/>
  <c r="F41" i="5"/>
  <c r="E41"/>
  <c r="D41"/>
  <c r="F8" i="7"/>
  <c r="E8"/>
  <c r="E26"/>
  <c r="F26"/>
  <c r="F10"/>
  <c r="E10"/>
  <c r="E28"/>
  <c r="F28"/>
  <c r="F12"/>
  <c r="E12"/>
  <c r="E30"/>
  <c r="F30"/>
  <c r="E13"/>
  <c r="F13"/>
  <c r="F31"/>
  <c r="E31"/>
  <c r="F4"/>
  <c r="E4"/>
  <c r="F24" i="5"/>
  <c r="E24"/>
  <c r="D24"/>
  <c r="C43" i="3"/>
  <c r="E46" i="2"/>
  <c r="C46"/>
  <c r="I46"/>
  <c r="F37" i="5" l="1"/>
  <c r="D3" i="7"/>
  <c r="F3" s="1"/>
  <c r="G25"/>
  <c r="G7"/>
  <c r="D46" i="3"/>
  <c r="N6" i="7"/>
  <c r="M6"/>
  <c r="N21"/>
  <c r="M21"/>
  <c r="L3"/>
  <c r="L17"/>
  <c r="E6" i="6"/>
  <c r="E10" s="1"/>
  <c r="E5" i="10"/>
  <c r="E9" s="1"/>
  <c r="E5" i="8"/>
  <c r="E10" s="1"/>
  <c r="E39" i="3"/>
  <c r="E46" s="1"/>
  <c r="F6" i="6"/>
  <c r="F10" s="1"/>
  <c r="F5" i="10"/>
  <c r="F9" s="1"/>
  <c r="F5" i="8"/>
  <c r="F10" s="1"/>
  <c r="F39" i="3"/>
  <c r="M11" i="7"/>
  <c r="N11"/>
  <c r="N29"/>
  <c r="M29"/>
  <c r="M5"/>
  <c r="N5"/>
  <c r="M20"/>
  <c r="N20"/>
  <c r="J11"/>
  <c r="I11"/>
  <c r="I29"/>
  <c r="J29"/>
  <c r="N8"/>
  <c r="M8"/>
  <c r="M26"/>
  <c r="N26"/>
  <c r="I8"/>
  <c r="J8"/>
  <c r="J26"/>
  <c r="I26"/>
  <c r="I17"/>
  <c r="J17"/>
  <c r="J3"/>
  <c r="I3"/>
  <c r="I4"/>
  <c r="J4"/>
  <c r="I6"/>
  <c r="J6"/>
  <c r="I21"/>
  <c r="J21"/>
  <c r="C29"/>
  <c r="D29" s="1"/>
  <c r="C11"/>
  <c r="D11" s="1"/>
  <c r="F43" i="5"/>
  <c r="E43"/>
  <c r="D43"/>
  <c r="E9" i="7"/>
  <c r="F9"/>
  <c r="F27"/>
  <c r="E27"/>
  <c r="D17"/>
  <c r="E5"/>
  <c r="F5"/>
  <c r="F6"/>
  <c r="E6"/>
  <c r="F21"/>
  <c r="E21"/>
  <c r="C39" i="3"/>
  <c r="C6" i="6"/>
  <c r="C10" s="1"/>
  <c r="C5" i="10"/>
  <c r="C9" s="1"/>
  <c r="C5" i="8"/>
  <c r="C10" s="1"/>
  <c r="F29" i="5"/>
  <c r="E29"/>
  <c r="D29"/>
  <c r="E3" i="7" l="1"/>
  <c r="K25"/>
  <c r="K7"/>
  <c r="F46" i="3"/>
  <c r="N17" i="7"/>
  <c r="M17"/>
  <c r="M3"/>
  <c r="N3"/>
  <c r="H7"/>
  <c r="G14"/>
  <c r="H25"/>
  <c r="G32"/>
  <c r="C25"/>
  <c r="C7"/>
  <c r="F39" i="5"/>
  <c r="E39"/>
  <c r="D39"/>
  <c r="C46" i="3"/>
  <c r="F17" i="7"/>
  <c r="E17"/>
  <c r="E11"/>
  <c r="F11"/>
  <c r="F29"/>
  <c r="E29"/>
  <c r="D7" l="1"/>
  <c r="F7" s="1"/>
  <c r="C14"/>
  <c r="I25"/>
  <c r="J25"/>
  <c r="J7"/>
  <c r="I7"/>
  <c r="L7"/>
  <c r="K14"/>
  <c r="L25"/>
  <c r="K32"/>
  <c r="F46" i="5"/>
  <c r="E46"/>
  <c r="D46"/>
  <c r="D25" i="7"/>
  <c r="C32"/>
  <c r="E7" l="1"/>
  <c r="N25"/>
  <c r="M25"/>
  <c r="M7"/>
  <c r="N7"/>
  <c r="F25"/>
  <c r="E25"/>
</calcChain>
</file>

<file path=xl/sharedStrings.xml><?xml version="1.0" encoding="utf-8"?>
<sst xmlns="http://schemas.openxmlformats.org/spreadsheetml/2006/main" count="307" uniqueCount="73">
  <si>
    <t>IMAGE Brazil 2020 to 2050</t>
  </si>
  <si>
    <t>IMAGE Food demand including HH Waste (g/cap/day)</t>
  </si>
  <si>
    <t>Food category</t>
  </si>
  <si>
    <t>Animal</t>
  </si>
  <si>
    <t>Fruit and Veg</t>
  </si>
  <si>
    <t>Luxuries</t>
  </si>
  <si>
    <t>Oils and oilcrops</t>
  </si>
  <si>
    <t>Pulses</t>
  </si>
  <si>
    <t>Staples</t>
  </si>
  <si>
    <t>Total</t>
  </si>
  <si>
    <t>Food item</t>
  </si>
  <si>
    <t>butter and cream</t>
  </si>
  <si>
    <t>cattle meat</t>
  </si>
  <si>
    <t>eggs</t>
  </si>
  <si>
    <t>fish and seafood</t>
  </si>
  <si>
    <t>fish oils</t>
  </si>
  <si>
    <t>milk</t>
  </si>
  <si>
    <t>other meat and animal fat</t>
  </si>
  <si>
    <t>pig meat</t>
  </si>
  <si>
    <t>poultry meat</t>
  </si>
  <si>
    <t>sheep and goat meat</t>
  </si>
  <si>
    <t>Food Item</t>
  </si>
  <si>
    <t>nuts</t>
  </si>
  <si>
    <t>Oil and oilcrops</t>
  </si>
  <si>
    <t>groundnuts</t>
  </si>
  <si>
    <t>other oilcrops (incl. Palm)</t>
  </si>
  <si>
    <t>sesameseed</t>
  </si>
  <si>
    <t>soyabeans</t>
  </si>
  <si>
    <t>sunflowerseed</t>
  </si>
  <si>
    <t>Nuts and seeds</t>
  </si>
  <si>
    <t>Beans</t>
  </si>
  <si>
    <t>Peas</t>
  </si>
  <si>
    <t>Pulses, Other and products</t>
  </si>
  <si>
    <t>Dairy</t>
  </si>
  <si>
    <t xml:space="preserve">Meat </t>
  </si>
  <si>
    <t>Fish</t>
  </si>
  <si>
    <t>Other meat and animal fat</t>
  </si>
  <si>
    <t>Soyabeans</t>
  </si>
  <si>
    <t>Fruit and Vegetables excl nuts</t>
  </si>
  <si>
    <t>Oils and oil crops excl seeds &amp; soyabeans</t>
  </si>
  <si>
    <t>IMAGE Brazil 2020 to 2050 HH Waste</t>
  </si>
  <si>
    <t>IMAGE HH Waste 2020 (g/cap/day)</t>
  </si>
  <si>
    <t>%2020 HH Waste/2020 FD incl HH Waste</t>
  </si>
  <si>
    <t>IMAGE HH Waste 2030 (g/cap/day)</t>
  </si>
  <si>
    <t>%2030 HH Waste/2030 FD incl HH Waste</t>
  </si>
  <si>
    <t>IMAGE HH Waste 2040 (g/cap/day)</t>
  </si>
  <si>
    <t>%2040 HH Waste/2040 FD incl HH Waste</t>
  </si>
  <si>
    <t>IMAGE HH Waste 2050 (g/cap/day)</t>
  </si>
  <si>
    <t>%2050 HH Waste/2050 FD incl HH Waste</t>
  </si>
  <si>
    <t xml:space="preserve"> IMAGE Brazil 2020 to 2050 Food consumption</t>
  </si>
  <si>
    <t>Calculated IMAGE Brazil Food consumption (g/cap/day)</t>
  </si>
  <si>
    <t>2030/2020</t>
  </si>
  <si>
    <t>2040/2020</t>
  </si>
  <si>
    <t>2050/2020</t>
  </si>
  <si>
    <t>Portion (g)</t>
  </si>
  <si>
    <t>Food consumption (g/cap/day)</t>
  </si>
  <si>
    <t>Servings/day</t>
  </si>
  <si>
    <t>Servings/week</t>
  </si>
  <si>
    <t>Servings/month</t>
  </si>
  <si>
    <t>Amount (g)</t>
  </si>
  <si>
    <t>Feijoada</t>
  </si>
  <si>
    <t>Beef</t>
  </si>
  <si>
    <t>Pork</t>
  </si>
  <si>
    <t>Galinha Ensopada</t>
  </si>
  <si>
    <t>Chicken</t>
  </si>
  <si>
    <t>Fruit and Veg - Onions, scallions, garlic</t>
  </si>
  <si>
    <t>Staples - Potatoes</t>
  </si>
  <si>
    <t>Feijão Tropeiro</t>
  </si>
  <si>
    <t>Eggs</t>
  </si>
  <si>
    <t>Pork -calabresa sausage, bacon</t>
  </si>
  <si>
    <t xml:space="preserve">Pulses - carioca beans </t>
  </si>
  <si>
    <t>Fruit and Veg - collard greens, onion,garlic</t>
  </si>
  <si>
    <t>Staples - manioc flour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</si>
</sst>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" fontId="0" fillId="0" borderId="0" xfId="0" applyNumberFormat="1" applyAlignment="1">
      <alignment horizontal="center"/>
    </xf>
    <xf numFmtId="0" fontId="1" fillId="0" borderId="0" xfId="0" applyFont="1" applyAlignment="1">
      <alignment horizontal="right"/>
    </xf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/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1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 wrapText="1"/>
    </xf>
    <xf numFmtId="0" fontId="2" fillId="0" borderId="0" xfId="0" applyFont="1"/>
    <xf numFmtId="0" fontId="3" fillId="0" borderId="0" xfId="0" applyFont="1" applyAlignment="1">
      <alignment wrapText="1"/>
    </xf>
    <xf numFmtId="2" fontId="0" fillId="0" borderId="0" xfId="0" applyNumberFormat="1"/>
    <xf numFmtId="2" fontId="0" fillId="0" borderId="2" xfId="0" applyNumberFormat="1" applyBorder="1"/>
    <xf numFmtId="0" fontId="4" fillId="0" borderId="0" xfId="0" applyFont="1"/>
    <xf numFmtId="2" fontId="0" fillId="0" borderId="3" xfId="0" applyNumberFormat="1" applyBorder="1"/>
    <xf numFmtId="2" fontId="0" fillId="0" borderId="3" xfId="0" applyNumberForma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F47"/>
  <sheetViews>
    <sheetView topLeftCell="A33" workbookViewId="0">
      <selection activeCell="B47" sqref="B47"/>
    </sheetView>
  </sheetViews>
  <sheetFormatPr defaultRowHeight="15"/>
  <cols>
    <col min="1" max="2" width="27.7109375" customWidth="1"/>
    <col min="3" max="3" width="14.5703125" customWidth="1"/>
    <col min="4" max="4" width="16.7109375" customWidth="1"/>
    <col min="5" max="5" width="14.7109375" customWidth="1"/>
    <col min="6" max="6" width="18.7109375" customWidth="1"/>
  </cols>
  <sheetData>
    <row r="1" spans="1:6">
      <c r="A1" s="1" t="s">
        <v>0</v>
      </c>
      <c r="B1" s="1"/>
      <c r="C1" s="20" t="s">
        <v>1</v>
      </c>
      <c r="D1" s="20"/>
      <c r="E1" s="20"/>
      <c r="F1" s="20"/>
    </row>
    <row r="2" spans="1:6">
      <c r="A2" s="1" t="s">
        <v>2</v>
      </c>
      <c r="B2" s="1"/>
      <c r="C2" s="2">
        <v>2020</v>
      </c>
      <c r="D2" s="2">
        <v>2030</v>
      </c>
      <c r="E2" s="2">
        <v>2040</v>
      </c>
      <c r="F2" s="3">
        <v>2050</v>
      </c>
    </row>
    <row r="3" spans="1:6">
      <c r="A3" t="s">
        <v>3</v>
      </c>
      <c r="C3" s="4">
        <v>652.62225640557369</v>
      </c>
      <c r="D3" s="4">
        <v>592.80105033901225</v>
      </c>
      <c r="E3" s="4">
        <v>521.32854374903513</v>
      </c>
      <c r="F3" s="4">
        <v>457.19700801502961</v>
      </c>
    </row>
    <row r="4" spans="1:6">
      <c r="A4" t="s">
        <v>4</v>
      </c>
      <c r="C4" s="4">
        <v>508.66397308496488</v>
      </c>
      <c r="D4" s="4">
        <v>541.76296204433322</v>
      </c>
      <c r="E4" s="4">
        <v>569.55636996304463</v>
      </c>
      <c r="F4" s="4">
        <v>597.5526608510462</v>
      </c>
    </row>
    <row r="5" spans="1:6">
      <c r="A5" t="s">
        <v>5</v>
      </c>
      <c r="C5" s="4">
        <v>379.6638051303953</v>
      </c>
      <c r="D5" s="4">
        <v>378.44911149828187</v>
      </c>
      <c r="E5" s="4">
        <v>376.67688636176212</v>
      </c>
      <c r="F5" s="4">
        <v>374.47971458142257</v>
      </c>
    </row>
    <row r="6" spans="1:6">
      <c r="A6" t="s">
        <v>6</v>
      </c>
      <c r="C6" s="4">
        <v>55.666404405797337</v>
      </c>
      <c r="D6" s="4">
        <v>60.057075784064033</v>
      </c>
      <c r="E6" s="4">
        <v>63.707106383776441</v>
      </c>
      <c r="F6" s="4">
        <v>68.963268392580133</v>
      </c>
    </row>
    <row r="7" spans="1:6">
      <c r="A7" t="s">
        <v>7</v>
      </c>
      <c r="C7" s="4">
        <v>41.973034710032742</v>
      </c>
      <c r="D7" s="4">
        <v>76.617561460493818</v>
      </c>
      <c r="E7" s="4">
        <v>112.33286424893626</v>
      </c>
      <c r="F7" s="4">
        <v>152.59707877440201</v>
      </c>
    </row>
    <row r="8" spans="1:6">
      <c r="A8" t="s">
        <v>8</v>
      </c>
      <c r="C8" s="4">
        <v>428.58357007568725</v>
      </c>
      <c r="D8" s="4">
        <v>403.28163625706873</v>
      </c>
      <c r="E8" s="4">
        <v>376.22293102691725</v>
      </c>
      <c r="F8" s="4">
        <v>359.64020247350146</v>
      </c>
    </row>
    <row r="9" spans="1:6">
      <c r="A9" s="5" t="s">
        <v>9</v>
      </c>
      <c r="B9" s="5"/>
      <c r="C9" s="6">
        <f>SUM(C3:C8)</f>
        <v>2067.1730438124514</v>
      </c>
      <c r="D9" s="6">
        <f t="shared" ref="D9:F9" si="0">SUM(D3:D8)</f>
        <v>2052.9693973832536</v>
      </c>
      <c r="E9" s="6">
        <f t="shared" si="0"/>
        <v>2019.8247017334716</v>
      </c>
      <c r="F9" s="6">
        <f t="shared" si="0"/>
        <v>2010.4299330879819</v>
      </c>
    </row>
    <row r="10" spans="1:6">
      <c r="A10" s="1" t="s">
        <v>2</v>
      </c>
      <c r="B10" s="1" t="s">
        <v>10</v>
      </c>
      <c r="C10" s="3">
        <v>2020</v>
      </c>
      <c r="D10" s="3">
        <v>2030</v>
      </c>
      <c r="E10" s="3">
        <v>2040</v>
      </c>
      <c r="F10" s="3">
        <v>2050</v>
      </c>
    </row>
    <row r="11" spans="1:6">
      <c r="A11" t="s">
        <v>3</v>
      </c>
      <c r="B11" t="s">
        <v>11</v>
      </c>
      <c r="C11" s="4">
        <v>1.0412893832243282</v>
      </c>
      <c r="D11" s="4">
        <v>1.062343067500344</v>
      </c>
      <c r="E11" s="4">
        <v>1.0675897677524604</v>
      </c>
      <c r="F11" s="4">
        <v>1.0959516998983734</v>
      </c>
    </row>
    <row r="12" spans="1:6">
      <c r="B12" t="s">
        <v>12</v>
      </c>
      <c r="C12" s="4">
        <v>108.91065270670914</v>
      </c>
      <c r="D12" s="4">
        <v>75.882906792079794</v>
      </c>
      <c r="E12" s="4">
        <v>41.251533828877029</v>
      </c>
      <c r="F12" s="4">
        <v>7.2431769679417908</v>
      </c>
    </row>
    <row r="13" spans="1:6">
      <c r="B13" t="s">
        <v>13</v>
      </c>
      <c r="C13" s="4">
        <v>20.972035358949839</v>
      </c>
      <c r="D13" s="4">
        <v>22.138168357231212</v>
      </c>
      <c r="E13" s="4">
        <v>22.658705226801359</v>
      </c>
      <c r="F13" s="4">
        <v>23.10863676592891</v>
      </c>
    </row>
    <row r="14" spans="1:6">
      <c r="B14" t="s">
        <v>14</v>
      </c>
      <c r="C14" s="4">
        <v>26.814172627254077</v>
      </c>
      <c r="D14" s="4">
        <v>25.409450640045144</v>
      </c>
      <c r="E14" s="4">
        <v>23.195617879521425</v>
      </c>
      <c r="F14" s="4">
        <v>20.389861071892255</v>
      </c>
    </row>
    <row r="15" spans="1:6">
      <c r="B15" t="s">
        <v>15</v>
      </c>
      <c r="C15" s="4">
        <v>0</v>
      </c>
      <c r="D15" s="4">
        <v>0</v>
      </c>
      <c r="E15" s="4">
        <v>0</v>
      </c>
      <c r="F15" s="4">
        <v>0</v>
      </c>
    </row>
    <row r="16" spans="1:6">
      <c r="B16" t="s">
        <v>16</v>
      </c>
      <c r="C16" s="4">
        <v>345.96858385980971</v>
      </c>
      <c r="D16" s="4">
        <v>352.09680254892038</v>
      </c>
      <c r="E16" s="4">
        <v>352.89925666791248</v>
      </c>
      <c r="F16" s="4">
        <v>361.24354364338137</v>
      </c>
    </row>
    <row r="17" spans="1:6">
      <c r="B17" t="s">
        <v>17</v>
      </c>
      <c r="C17" s="4">
        <v>15.525427456521959</v>
      </c>
      <c r="D17" s="4">
        <v>16.10569700492157</v>
      </c>
      <c r="E17" s="4">
        <v>16.619081263854337</v>
      </c>
      <c r="F17" s="4">
        <v>17.128190028063781</v>
      </c>
    </row>
    <row r="18" spans="1:6">
      <c r="B18" t="s">
        <v>18</v>
      </c>
      <c r="C18" s="4">
        <v>35.572915034287504</v>
      </c>
      <c r="D18" s="4">
        <v>26.430239272860437</v>
      </c>
      <c r="E18" s="4">
        <v>16.460059135861826</v>
      </c>
      <c r="F18" s="4">
        <v>6.4502290193310508</v>
      </c>
    </row>
    <row r="19" spans="1:6">
      <c r="B19" t="s">
        <v>19</v>
      </c>
      <c r="C19" s="4">
        <v>95.988813966083953</v>
      </c>
      <c r="D19" s="4">
        <v>72.444174321783379</v>
      </c>
      <c r="E19" s="4">
        <v>46.566854712111684</v>
      </c>
      <c r="F19" s="4">
        <v>20.537418818592112</v>
      </c>
    </row>
    <row r="20" spans="1:6">
      <c r="B20" t="s">
        <v>20</v>
      </c>
      <c r="C20" s="4">
        <v>1.8283660127331427</v>
      </c>
      <c r="D20" s="4">
        <v>1.2312683336699313</v>
      </c>
      <c r="E20" s="4">
        <v>0.60984526634255964</v>
      </c>
      <c r="F20" s="4">
        <v>0</v>
      </c>
    </row>
    <row r="21" spans="1:6">
      <c r="C21" s="6">
        <f>SUM(C11:C20)</f>
        <v>652.62225640557358</v>
      </c>
      <c r="D21" s="6">
        <f t="shared" ref="D21:F21" si="1">SUM(D11:D20)</f>
        <v>592.80105033901225</v>
      </c>
      <c r="E21" s="6">
        <f t="shared" si="1"/>
        <v>521.32854374903513</v>
      </c>
      <c r="F21" s="6">
        <f t="shared" si="1"/>
        <v>457.19700801502967</v>
      </c>
    </row>
    <row r="22" spans="1:6">
      <c r="A22" s="1" t="s">
        <v>2</v>
      </c>
      <c r="B22" s="1" t="s">
        <v>21</v>
      </c>
      <c r="C22" s="3">
        <v>2020</v>
      </c>
      <c r="D22" s="3">
        <v>2030</v>
      </c>
      <c r="E22" s="3">
        <v>2040</v>
      </c>
      <c r="F22" s="3">
        <v>2050</v>
      </c>
    </row>
    <row r="23" spans="1:6">
      <c r="A23" t="s">
        <v>4</v>
      </c>
      <c r="B23" t="s">
        <v>22</v>
      </c>
      <c r="C23" s="4">
        <v>3.0428759299149553</v>
      </c>
      <c r="D23" s="4">
        <v>3.317390229621326</v>
      </c>
      <c r="E23" s="4">
        <v>3.5337081559862979</v>
      </c>
      <c r="F23" s="4">
        <v>3.735751532228893</v>
      </c>
    </row>
    <row r="24" spans="1:6">
      <c r="A24" t="s">
        <v>23</v>
      </c>
      <c r="B24" t="s">
        <v>24</v>
      </c>
      <c r="C24" s="4">
        <v>0.87214688498906168</v>
      </c>
      <c r="D24" s="4">
        <v>1.6226138240688794</v>
      </c>
      <c r="E24" s="4">
        <v>2.3384699785702572</v>
      </c>
      <c r="F24" s="4">
        <v>3.1093666682960115</v>
      </c>
    </row>
    <row r="25" spans="1:6">
      <c r="B25" t="s">
        <v>25</v>
      </c>
      <c r="C25" s="4">
        <v>0</v>
      </c>
      <c r="D25" s="4">
        <v>0</v>
      </c>
      <c r="E25" s="4">
        <v>0</v>
      </c>
      <c r="F25" s="4">
        <v>0</v>
      </c>
    </row>
    <row r="26" spans="1:6">
      <c r="B26" t="s">
        <v>26</v>
      </c>
      <c r="C26" s="4">
        <v>0.10284479384643205</v>
      </c>
      <c r="D26" s="4">
        <v>0.1913408117297524</v>
      </c>
      <c r="E26" s="4">
        <v>0.27575583349894783</v>
      </c>
      <c r="F26" s="4">
        <v>0.366660930439829</v>
      </c>
    </row>
    <row r="27" spans="1:6">
      <c r="B27" t="s">
        <v>27</v>
      </c>
      <c r="C27" s="4">
        <v>6.1483228214127976</v>
      </c>
      <c r="D27" s="4">
        <v>11.438840308661234</v>
      </c>
      <c r="E27" s="4">
        <v>16.485377336355125</v>
      </c>
      <c r="F27" s="4">
        <v>21.919931210835212</v>
      </c>
    </row>
    <row r="28" spans="1:6">
      <c r="B28" t="s">
        <v>28</v>
      </c>
      <c r="C28" s="4">
        <v>3.3193345151870994E-2</v>
      </c>
      <c r="D28" s="4">
        <v>6.1755603939601486E-2</v>
      </c>
      <c r="E28" s="4">
        <v>8.9000694377064177E-2</v>
      </c>
      <c r="F28" s="4">
        <v>0.11834051113767385</v>
      </c>
    </row>
    <row r="29" spans="1:6">
      <c r="B29" t="s">
        <v>29</v>
      </c>
      <c r="C29" s="6">
        <f>C23+C24+C26+C28</f>
        <v>4.0510609539023203</v>
      </c>
      <c r="D29" s="6">
        <f t="shared" ref="D29:F29" si="2">D23+D24+D26+D28</f>
        <v>5.1931004693595586</v>
      </c>
      <c r="E29" s="6">
        <f t="shared" si="2"/>
        <v>6.2369346624325663</v>
      </c>
      <c r="F29" s="6">
        <f t="shared" si="2"/>
        <v>7.3301196421024066</v>
      </c>
    </row>
    <row r="30" spans="1:6">
      <c r="A30" t="s">
        <v>7</v>
      </c>
      <c r="B30" t="s">
        <v>30</v>
      </c>
      <c r="C30" s="4">
        <v>0</v>
      </c>
      <c r="D30" s="4">
        <v>0</v>
      </c>
      <c r="E30" s="4">
        <v>0</v>
      </c>
      <c r="F30" s="7">
        <v>0</v>
      </c>
    </row>
    <row r="31" spans="1:6">
      <c r="B31" t="s">
        <v>31</v>
      </c>
      <c r="C31" s="4">
        <v>0</v>
      </c>
      <c r="D31" s="4">
        <v>0</v>
      </c>
      <c r="E31" s="4">
        <v>0</v>
      </c>
      <c r="F31" s="7">
        <v>0</v>
      </c>
    </row>
    <row r="32" spans="1:6">
      <c r="B32" t="s">
        <v>32</v>
      </c>
      <c r="C32" s="4">
        <v>41.973034710032742</v>
      </c>
      <c r="D32" s="4">
        <v>76.617561460493818</v>
      </c>
      <c r="E32" s="4">
        <v>112.33286424893626</v>
      </c>
      <c r="F32" s="4">
        <v>152.59707877440201</v>
      </c>
    </row>
    <row r="33" spans="1:6">
      <c r="C33" s="6">
        <f>C32</f>
        <v>41.973034710032742</v>
      </c>
      <c r="D33" s="6">
        <f>D32</f>
        <v>76.617561460493818</v>
      </c>
      <c r="E33" s="6">
        <f>E32</f>
        <v>112.33286424893626</v>
      </c>
      <c r="F33" s="6">
        <f>F32</f>
        <v>152.59707877440201</v>
      </c>
    </row>
    <row r="34" spans="1:6">
      <c r="A34" s="1" t="s">
        <v>2</v>
      </c>
      <c r="B34" s="1" t="s">
        <v>21</v>
      </c>
      <c r="C34" s="3">
        <v>2020</v>
      </c>
      <c r="D34" s="3">
        <v>2030</v>
      </c>
      <c r="E34" s="3">
        <v>2040</v>
      </c>
      <c r="F34" s="3">
        <v>2050</v>
      </c>
    </row>
    <row r="35" spans="1:6">
      <c r="B35" t="s">
        <v>33</v>
      </c>
      <c r="C35" s="4">
        <f>C11+C16</f>
        <v>347.00987324303406</v>
      </c>
      <c r="D35" s="4">
        <f t="shared" ref="D35:F35" si="3">D11+D16</f>
        <v>353.15914561642074</v>
      </c>
      <c r="E35" s="4">
        <f t="shared" si="3"/>
        <v>353.96684643566493</v>
      </c>
      <c r="F35" s="4">
        <f t="shared" si="3"/>
        <v>362.33949534327974</v>
      </c>
    </row>
    <row r="36" spans="1:6">
      <c r="B36" t="s">
        <v>34</v>
      </c>
      <c r="C36" s="4">
        <f>C12+C13+C18+C19+C20</f>
        <v>263.27278307876361</v>
      </c>
      <c r="D36" s="4">
        <f t="shared" ref="D36:F36" si="4">D12+D13+D18+D19+D20</f>
        <v>198.12675707762475</v>
      </c>
      <c r="E36" s="4">
        <f t="shared" si="4"/>
        <v>127.54699816999447</v>
      </c>
      <c r="F36" s="4">
        <f t="shared" si="4"/>
        <v>57.339461571793862</v>
      </c>
    </row>
    <row r="37" spans="1:6">
      <c r="B37" t="s">
        <v>35</v>
      </c>
      <c r="C37" s="4">
        <f>C14</f>
        <v>26.814172627254077</v>
      </c>
      <c r="D37" s="4">
        <f t="shared" ref="D37:F37" si="5">D14</f>
        <v>25.409450640045144</v>
      </c>
      <c r="E37" s="4">
        <f t="shared" si="5"/>
        <v>23.195617879521425</v>
      </c>
      <c r="F37" s="4">
        <f t="shared" si="5"/>
        <v>20.389861071892255</v>
      </c>
    </row>
    <row r="38" spans="1:6">
      <c r="B38" t="s">
        <v>36</v>
      </c>
      <c r="C38" s="4">
        <f>C17+C15</f>
        <v>15.525427456521959</v>
      </c>
      <c r="D38" s="4">
        <f t="shared" ref="D38:F38" si="6">D17+D15</f>
        <v>16.10569700492157</v>
      </c>
      <c r="E38" s="4">
        <f t="shared" si="6"/>
        <v>16.619081263854337</v>
      </c>
      <c r="F38" s="4">
        <f t="shared" si="6"/>
        <v>17.128190028063781</v>
      </c>
    </row>
    <row r="39" spans="1:6">
      <c r="B39" t="s">
        <v>29</v>
      </c>
      <c r="C39" s="4">
        <f>C29</f>
        <v>4.0510609539023203</v>
      </c>
      <c r="D39" s="4">
        <f t="shared" ref="D39:F39" si="7">D29</f>
        <v>5.1931004693595586</v>
      </c>
      <c r="E39" s="4">
        <f t="shared" si="7"/>
        <v>6.2369346624325663</v>
      </c>
      <c r="F39" s="4">
        <f t="shared" si="7"/>
        <v>7.3301196421024066</v>
      </c>
    </row>
    <row r="40" spans="1:6">
      <c r="B40" t="s">
        <v>37</v>
      </c>
      <c r="C40" s="4">
        <f>C27</f>
        <v>6.1483228214127976</v>
      </c>
      <c r="D40" s="4">
        <f t="shared" ref="D40:F40" si="8">D27</f>
        <v>11.438840308661234</v>
      </c>
      <c r="E40" s="4">
        <f t="shared" si="8"/>
        <v>16.485377336355125</v>
      </c>
      <c r="F40" s="4">
        <f t="shared" si="8"/>
        <v>21.919931210835212</v>
      </c>
    </row>
    <row r="41" spans="1:6">
      <c r="B41" t="s">
        <v>38</v>
      </c>
      <c r="C41" s="4">
        <f>C4-C23</f>
        <v>505.62109715504994</v>
      </c>
      <c r="D41" s="4">
        <f t="shared" ref="D41:F41" si="9">D4-D23</f>
        <v>538.44557181471191</v>
      </c>
      <c r="E41" s="4">
        <f t="shared" si="9"/>
        <v>566.02266180705828</v>
      </c>
      <c r="F41" s="4">
        <f t="shared" si="9"/>
        <v>593.81690931881735</v>
      </c>
    </row>
    <row r="42" spans="1:6">
      <c r="B42" t="s">
        <v>5</v>
      </c>
      <c r="C42" s="4">
        <f>C5</f>
        <v>379.6638051303953</v>
      </c>
      <c r="D42" s="4">
        <f t="shared" ref="D42:F42" si="10">D5</f>
        <v>378.44911149828187</v>
      </c>
      <c r="E42" s="4">
        <f t="shared" si="10"/>
        <v>376.67688636176212</v>
      </c>
      <c r="F42" s="4">
        <f t="shared" si="10"/>
        <v>374.47971458142257</v>
      </c>
    </row>
    <row r="43" spans="1:6">
      <c r="B43" t="s">
        <v>39</v>
      </c>
      <c r="C43" s="4">
        <f>C6-C24-C26-C27-C28</f>
        <v>48.509896560397173</v>
      </c>
      <c r="D43" s="4">
        <f t="shared" ref="D43:F43" si="11">D6-D24-D26-D27-D28</f>
        <v>46.742525235664566</v>
      </c>
      <c r="E43" s="4">
        <f t="shared" si="11"/>
        <v>44.518502540975049</v>
      </c>
      <c r="F43" s="4">
        <f t="shared" si="11"/>
        <v>43.448969071871403</v>
      </c>
    </row>
    <row r="44" spans="1:6">
      <c r="B44" t="s">
        <v>7</v>
      </c>
      <c r="C44" s="4">
        <f>C7</f>
        <v>41.973034710032742</v>
      </c>
      <c r="D44" s="4">
        <f t="shared" ref="D44:F45" si="12">D7</f>
        <v>76.617561460493818</v>
      </c>
      <c r="E44" s="4">
        <f t="shared" si="12"/>
        <v>112.33286424893626</v>
      </c>
      <c r="F44" s="4">
        <f t="shared" si="12"/>
        <v>152.59707877440201</v>
      </c>
    </row>
    <row r="45" spans="1:6">
      <c r="B45" t="s">
        <v>8</v>
      </c>
      <c r="C45" s="4">
        <f>C8</f>
        <v>428.58357007568725</v>
      </c>
      <c r="D45" s="4">
        <f t="shared" si="12"/>
        <v>403.28163625706873</v>
      </c>
      <c r="E45" s="4">
        <f t="shared" si="12"/>
        <v>376.22293102691725</v>
      </c>
      <c r="F45" s="4">
        <f t="shared" si="12"/>
        <v>359.64020247350146</v>
      </c>
    </row>
    <row r="46" spans="1:6">
      <c r="A46" t="s">
        <v>9</v>
      </c>
      <c r="C46" s="6">
        <f>SUM(C35:C45)</f>
        <v>2067.1730438124514</v>
      </c>
      <c r="D46" s="6">
        <f t="shared" ref="D46:F46" si="13">SUM(D35:D45)</f>
        <v>2052.9693973832536</v>
      </c>
      <c r="E46" s="6">
        <f t="shared" si="13"/>
        <v>2019.8247017334718</v>
      </c>
      <c r="F46" s="6">
        <f t="shared" si="13"/>
        <v>2010.4299330879821</v>
      </c>
    </row>
    <row r="47" spans="1:6">
      <c r="C47" s="8"/>
      <c r="D47" s="8"/>
      <c r="E47" s="8"/>
      <c r="F47" s="8"/>
    </row>
  </sheetData>
  <mergeCells count="1">
    <mergeCell ref="C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6"/>
  <sheetViews>
    <sheetView workbookViewId="0">
      <selection activeCell="C1" sqref="C1:I1"/>
    </sheetView>
  </sheetViews>
  <sheetFormatPr defaultRowHeight="15"/>
  <cols>
    <col min="1" max="1" width="15.42578125" customWidth="1"/>
    <col min="2" max="2" width="18.5703125" customWidth="1"/>
    <col min="3" max="3" width="13.7109375" customWidth="1"/>
    <col min="4" max="4" width="14.5703125" customWidth="1"/>
    <col min="5" max="5" width="12.42578125" customWidth="1"/>
    <col min="6" max="6" width="15" customWidth="1"/>
    <col min="7" max="7" width="12" customWidth="1"/>
    <col min="8" max="8" width="15" customWidth="1"/>
    <col min="9" max="9" width="11.28515625" customWidth="1"/>
    <col min="10" max="10" width="13.85546875" customWidth="1"/>
  </cols>
  <sheetData>
    <row r="1" spans="1:10">
      <c r="A1" s="20" t="s">
        <v>40</v>
      </c>
      <c r="B1" s="20"/>
      <c r="C1" s="2"/>
      <c r="E1" s="2"/>
      <c r="G1" s="2"/>
      <c r="I1" s="2"/>
    </row>
    <row r="2" spans="1:10" ht="46.5" customHeight="1">
      <c r="A2" s="1" t="s">
        <v>2</v>
      </c>
      <c r="C2" s="3" t="s">
        <v>41</v>
      </c>
      <c r="D2" s="2" t="s">
        <v>42</v>
      </c>
      <c r="E2" s="3" t="s">
        <v>43</v>
      </c>
      <c r="F2" s="2" t="s">
        <v>44</v>
      </c>
      <c r="G2" s="2" t="s">
        <v>45</v>
      </c>
      <c r="H2" s="2" t="s">
        <v>46</v>
      </c>
      <c r="I2" s="3" t="s">
        <v>47</v>
      </c>
      <c r="J2" s="2" t="s">
        <v>48</v>
      </c>
    </row>
    <row r="3" spans="1:10">
      <c r="A3" t="s">
        <v>3</v>
      </c>
      <c r="C3" s="9">
        <v>19.638980223715151</v>
      </c>
      <c r="D3" s="9">
        <f>C3/'FD incl HH waste 20 to 50'!C3*100</f>
        <v>3.0092415682971221</v>
      </c>
      <c r="E3" s="9">
        <v>9.8819555829455048</v>
      </c>
      <c r="F3" s="9">
        <f>E3/'FD incl HH waste 20 to 50'!D3*100</f>
        <v>1.6669936022033347</v>
      </c>
      <c r="G3" s="9">
        <v>5.2146878239599976</v>
      </c>
      <c r="H3" s="9">
        <f>G3/'FD incl HH waste 20 to 50'!E3*100</f>
        <v>1.0002690024335827</v>
      </c>
      <c r="I3" s="9">
        <v>2.627778829767772</v>
      </c>
      <c r="J3" s="9">
        <f>I3/'FD incl HH waste 20 to 50'!F3*100</f>
        <v>0.57475853597042526</v>
      </c>
    </row>
    <row r="4" spans="1:10">
      <c r="A4" t="s">
        <v>4</v>
      </c>
      <c r="C4" s="9">
        <v>32.449954918462581</v>
      </c>
      <c r="D4" s="9">
        <f>C4/'FD incl HH waste 20 to 50'!C4*100</f>
        <v>6.3794482478597496</v>
      </c>
      <c r="E4" s="9">
        <v>24.482897669715658</v>
      </c>
      <c r="F4" s="9">
        <f>E4/'FD incl HH waste 20 to 50'!D4*100</f>
        <v>4.5191161790259464</v>
      </c>
      <c r="G4" s="9">
        <v>21.526392021779508</v>
      </c>
      <c r="H4" s="9">
        <f>G4/'FD incl HH waste 20 to 50'!E4*100</f>
        <v>3.7795015835177539</v>
      </c>
      <c r="I4" s="9">
        <v>20.921340532063741</v>
      </c>
      <c r="J4" s="9">
        <f>I4/'FD incl HH waste 20 to 50'!F4*100</f>
        <v>3.5011710101444713</v>
      </c>
    </row>
    <row r="5" spans="1:10">
      <c r="A5" t="s">
        <v>5</v>
      </c>
      <c r="C5" s="9">
        <v>5.740271353228577</v>
      </c>
      <c r="D5" s="9">
        <f>C5/'FD incl HH waste 20 to 50'!C5*100</f>
        <v>1.5119353690450119</v>
      </c>
      <c r="E5" s="9">
        <v>3.3185914275387929</v>
      </c>
      <c r="F5" s="9">
        <f>E5/'FD incl HH waste 20 to 50'!D5*100</f>
        <v>0.87689238175258855</v>
      </c>
      <c r="G5" s="9">
        <v>2.3445566003016931</v>
      </c>
      <c r="H5" s="9">
        <f>G5/'FD incl HH waste 20 to 50'!E5*100</f>
        <v>0.62243176716979942</v>
      </c>
      <c r="I5" s="9">
        <v>1.9659057064414927</v>
      </c>
      <c r="J5" s="9">
        <f>I5/'FD incl HH waste 20 to 50'!F5*100</f>
        <v>0.5249698795137403</v>
      </c>
    </row>
    <row r="6" spans="1:10">
      <c r="A6" t="s">
        <v>6</v>
      </c>
      <c r="C6" s="9">
        <v>0.90654136163124155</v>
      </c>
      <c r="D6" s="9">
        <f>C6/'FD incl HH waste 20 to 50'!C6*100</f>
        <v>1.6285250885304721</v>
      </c>
      <c r="E6" s="9">
        <v>0.75661531824724093</v>
      </c>
      <c r="F6" s="9">
        <f>E6/'FD incl HH waste 20 to 50'!D6*100</f>
        <v>1.2598271034168576</v>
      </c>
      <c r="G6" s="9">
        <v>0.70871347317154698</v>
      </c>
      <c r="H6" s="9">
        <f>G6/'FD incl HH waste 20 to 50'!E6*100</f>
        <v>1.1124559148899391</v>
      </c>
      <c r="I6" s="9">
        <v>0.72839832015101358</v>
      </c>
      <c r="J6" s="9">
        <f>I6/'FD incl HH waste 20 to 50'!F6*100</f>
        <v>1.0562120055049233</v>
      </c>
    </row>
    <row r="7" spans="1:10">
      <c r="A7" t="s">
        <v>7</v>
      </c>
      <c r="C7" s="9">
        <v>0.63430286983878148</v>
      </c>
      <c r="D7" s="9">
        <f>C7/'FD incl HH waste 20 to 50'!C7*100</f>
        <v>1.5112151747444775</v>
      </c>
      <c r="E7" s="9">
        <v>0.94796950065396679</v>
      </c>
      <c r="F7" s="9">
        <f>E7/'FD incl HH waste 20 to 50'!D7*100</f>
        <v>1.2372744349776346</v>
      </c>
      <c r="G7" s="9">
        <v>1.2423492051471907</v>
      </c>
      <c r="H7" s="9">
        <f>G7/'FD incl HH waste 20 to 50'!E7*100</f>
        <v>1.1059534655807151</v>
      </c>
      <c r="I7" s="9">
        <v>1.6077179890483648</v>
      </c>
      <c r="J7" s="9">
        <f>I7/'FD incl HH waste 20 to 50'!F7*100</f>
        <v>1.0535706200675039</v>
      </c>
    </row>
    <row r="8" spans="1:10">
      <c r="A8" t="s">
        <v>8</v>
      </c>
      <c r="C8" s="9">
        <v>22.56876760263782</v>
      </c>
      <c r="D8" s="9">
        <f>C8/'FD incl HH waste 20 to 50'!C8*100</f>
        <v>5.2658965901684489</v>
      </c>
      <c r="E8" s="9">
        <v>11.945366756174069</v>
      </c>
      <c r="F8" s="9">
        <f>E8/'FD incl HH waste 20 to 50'!D8*100</f>
        <v>2.9620408375251652</v>
      </c>
      <c r="G8" s="9">
        <v>7.4863052875629323</v>
      </c>
      <c r="H8" s="9">
        <f>G8/'FD incl HH waste 20 to 50'!E8*100</f>
        <v>1.989858849679558</v>
      </c>
      <c r="I8" s="9">
        <v>5.8174639929462932</v>
      </c>
      <c r="J8" s="9">
        <f>I8/'FD incl HH waste 20 to 50'!F8*100</f>
        <v>1.6175788893831824</v>
      </c>
    </row>
    <row r="9" spans="1:10">
      <c r="A9" t="s">
        <v>9</v>
      </c>
      <c r="C9" s="10">
        <f>SUM(C3:C8)</f>
        <v>81.938818329514163</v>
      </c>
      <c r="D9" s="10">
        <f t="shared" ref="D9:J9" si="0">SUM(D3:D8)</f>
        <v>19.306262038645283</v>
      </c>
      <c r="E9" s="10">
        <f t="shared" si="0"/>
        <v>51.333396255275233</v>
      </c>
      <c r="F9" s="10">
        <f t="shared" si="0"/>
        <v>12.522144538901529</v>
      </c>
      <c r="G9" s="10">
        <f t="shared" si="0"/>
        <v>38.523004411922869</v>
      </c>
      <c r="H9" s="10">
        <f t="shared" si="0"/>
        <v>9.6104705832713488</v>
      </c>
      <c r="I9" s="10">
        <f t="shared" si="0"/>
        <v>33.668605370418675</v>
      </c>
      <c r="J9" s="10">
        <f t="shared" si="0"/>
        <v>8.3282609405842472</v>
      </c>
    </row>
    <row r="10" spans="1:10">
      <c r="A10" s="1" t="s">
        <v>2</v>
      </c>
      <c r="B10" s="1" t="s">
        <v>21</v>
      </c>
      <c r="C10" s="11">
        <v>2020</v>
      </c>
      <c r="D10" s="11"/>
      <c r="E10" s="11">
        <v>2030</v>
      </c>
      <c r="F10" s="11"/>
      <c r="G10" s="11">
        <v>2040</v>
      </c>
      <c r="H10" s="11"/>
      <c r="I10" s="11">
        <v>2050</v>
      </c>
      <c r="J10" s="9"/>
    </row>
    <row r="11" spans="1:10">
      <c r="A11" t="s">
        <v>3</v>
      </c>
      <c r="B11" t="s">
        <v>11</v>
      </c>
      <c r="C11" s="9">
        <f>D3/100*'FD incl HH waste 20 to 50'!C11</f>
        <v>3.1334912966251204E-2</v>
      </c>
      <c r="D11" s="9"/>
      <c r="E11" s="9">
        <f>F3/100*'FD incl HH waste 20 to 50'!D11</f>
        <v>1.7709190968681388E-2</v>
      </c>
      <c r="F11" s="9"/>
      <c r="G11" s="9">
        <f>H3/100*'FD incl HH waste 20 to 50'!E11</f>
        <v>1.0678769519980537E-2</v>
      </c>
      <c r="H11" s="9"/>
      <c r="I11" s="9">
        <f>J3/100*'FD incl HH waste 20 to 50'!F11</f>
        <v>6.2990759452788798E-3</v>
      </c>
      <c r="J11" s="9"/>
    </row>
    <row r="12" spans="1:10">
      <c r="B12" t="s">
        <v>12</v>
      </c>
      <c r="C12" s="9">
        <f>D3/100*'FD incl HH waste 20 to 50'!C12</f>
        <v>3.2773846335540062</v>
      </c>
      <c r="D12" s="9"/>
      <c r="E12" s="9">
        <f>F3/100*'FD incl HH waste 20 to 50'!D12</f>
        <v>1.2649632013898899</v>
      </c>
      <c r="F12" s="9"/>
      <c r="G12" s="9">
        <f>H3/100*'FD incl HH waste 20 to 50'!E12</f>
        <v>0.41262630591866017</v>
      </c>
      <c r="H12" s="9"/>
      <c r="I12" s="9">
        <f>J3/100*'FD incl HH waste 20 to 50'!F12</f>
        <v>4.1630777898689277E-2</v>
      </c>
      <c r="J12" s="9"/>
    </row>
    <row r="13" spans="1:10">
      <c r="B13" t="s">
        <v>13</v>
      </c>
      <c r="C13" s="9">
        <f>D3/100*'FD incl HH waste 20 to 50'!C13</f>
        <v>0.63109920573948908</v>
      </c>
      <c r="D13" s="9"/>
      <c r="E13" s="9">
        <f>F3/100*'FD incl HH waste 20 to 50'!D13</f>
        <v>0.36904185016004737</v>
      </c>
      <c r="F13" s="9"/>
      <c r="G13" s="9">
        <f>H3/100*'FD incl HH waste 20 to 50'!E13</f>
        <v>0.22664800473649202</v>
      </c>
      <c r="H13" s="9"/>
      <c r="I13" s="9">
        <f>J3/100*'FD incl HH waste 20 to 50'!F13</f>
        <v>0.13281886235857643</v>
      </c>
      <c r="J13" s="9"/>
    </row>
    <row r="14" spans="1:10">
      <c r="B14" t="s">
        <v>14</v>
      </c>
      <c r="C14" s="9">
        <f>D3/100*'FD incl HH waste 20 to 50'!C14</f>
        <v>0.80690322889427823</v>
      </c>
      <c r="D14" s="9"/>
      <c r="E14" s="9">
        <f>F3/100*'FD incl HH waste 20 to 50'!D14</f>
        <v>0.42357391652456683</v>
      </c>
      <c r="F14" s="9"/>
      <c r="G14" s="9">
        <f>H3/100*'FD incl HH waste 20 to 50'!E14</f>
        <v>0.2320185755717947</v>
      </c>
      <c r="H14" s="9"/>
      <c r="I14" s="9">
        <f>J3/100*'FD incl HH waste 20 to 50'!F14</f>
        <v>0.11719246698321159</v>
      </c>
      <c r="J14" s="9"/>
    </row>
    <row r="15" spans="1:10">
      <c r="B15" t="s">
        <v>15</v>
      </c>
      <c r="C15" s="9">
        <f>D3/100*'FD incl HH waste 20 to 50'!C15</f>
        <v>0</v>
      </c>
      <c r="D15" s="9"/>
      <c r="E15" s="9">
        <f>F3/100*'FD incl HH waste 20 to 50'!D15</f>
        <v>0</v>
      </c>
      <c r="F15" s="9"/>
      <c r="G15" s="9">
        <f>H3/100*'FD incl HH waste 20 to 50'!E15</f>
        <v>0</v>
      </c>
      <c r="H15" s="9"/>
      <c r="I15" s="9">
        <f>J3/100*'FD incl HH waste 20 to 50'!F15</f>
        <v>0</v>
      </c>
      <c r="J15" s="9"/>
    </row>
    <row r="16" spans="1:10">
      <c r="B16" t="s">
        <v>16</v>
      </c>
      <c r="C16" s="9">
        <f>D3/100*'FD incl HH waste 20 to 50'!C16</f>
        <v>10.411030438758281</v>
      </c>
      <c r="D16" s="9"/>
      <c r="E16" s="9">
        <f>F3/100*'FD incl HH waste 20 to 50'!D16</f>
        <v>5.8694311720530106</v>
      </c>
      <c r="F16" s="9"/>
      <c r="G16" s="9">
        <f>H3/100*'FD incl HH waste 20 to 50'!E16</f>
        <v>3.5299418742676565</v>
      </c>
      <c r="H16" s="9"/>
      <c r="I16" s="9">
        <f>J3/100*'FD incl HH waste 20 to 50'!F16</f>
        <v>2.0762781027323829</v>
      </c>
      <c r="J16" s="9"/>
    </row>
    <row r="17" spans="1:10">
      <c r="B17" t="s">
        <v>17</v>
      </c>
      <c r="C17" s="9">
        <f>D3/100*'FD incl HH waste 20 to 50'!C17</f>
        <v>0.46719761667747339</v>
      </c>
      <c r="D17" s="9"/>
      <c r="E17" s="9">
        <f>F3/100*'FD incl HH waste 20 to 50'!D17</f>
        <v>0.26848093866229666</v>
      </c>
      <c r="F17" s="9"/>
      <c r="G17" s="9">
        <f>H3/100*'FD incl HH waste 20 to 50'!E17</f>
        <v>0.16623551837158221</v>
      </c>
      <c r="H17" s="9"/>
      <c r="I17" s="9">
        <f>J3/100*'FD incl HH waste 20 to 50'!F17</f>
        <v>9.8445734243531757E-2</v>
      </c>
      <c r="J17" s="9"/>
    </row>
    <row r="18" spans="1:10">
      <c r="B18" t="s">
        <v>18</v>
      </c>
      <c r="C18" s="9">
        <f>D3/100*'FD incl HH waste 20 to 50'!C18</f>
        <v>1.070474946266796</v>
      </c>
      <c r="D18" s="9"/>
      <c r="E18" s="9">
        <f>F3/100*'FD incl HH waste 20 to 50'!D18</f>
        <v>0.44059039772561664</v>
      </c>
      <c r="F18" s="9"/>
      <c r="G18" s="9">
        <f>H3/100*'FD incl HH waste 20 to 50'!E18</f>
        <v>0.16464486931826286</v>
      </c>
      <c r="H18" s="9"/>
      <c r="I18" s="9">
        <f>J3/100*'FD incl HH waste 20 to 50'!F18</f>
        <v>3.707324187824667E-2</v>
      </c>
      <c r="J18" s="9"/>
    </row>
    <row r="19" spans="1:10">
      <c r="B19" t="s">
        <v>19</v>
      </c>
      <c r="C19" s="9">
        <f>D3/100*'FD incl HH waste 20 to 50'!C19</f>
        <v>2.8885352907827917</v>
      </c>
      <c r="D19" s="9"/>
      <c r="E19" s="9">
        <f>F3/100*'FD incl HH waste 20 to 50'!D19</f>
        <v>1.20763975111316</v>
      </c>
      <c r="F19" s="9"/>
      <c r="G19" s="9">
        <f>H3/100*'FD incl HH waste 20 to 50'!E19</f>
        <v>0.46579381309353535</v>
      </c>
      <c r="H19" s="9"/>
      <c r="I19" s="9">
        <f>J3/100*'FD incl HH waste 20 to 50'!F19</f>
        <v>0.11804056772785464</v>
      </c>
      <c r="J19" s="9"/>
    </row>
    <row r="20" spans="1:10">
      <c r="B20" t="s">
        <v>20</v>
      </c>
      <c r="C20" s="9">
        <f>D3/100*'FD incl HH waste 20 to 50'!C20</f>
        <v>5.5019950075782385E-2</v>
      </c>
      <c r="D20" s="9"/>
      <c r="E20" s="9">
        <f>F3/100*'FD incl HH waste 20 to 50'!D20</f>
        <v>2.0525164348233361E-2</v>
      </c>
      <c r="F20" s="9"/>
      <c r="G20" s="9">
        <f>H3/100*'FD incl HH waste 20 to 50'!E20</f>
        <v>6.1000931620331465E-3</v>
      </c>
      <c r="H20" s="9"/>
      <c r="I20" s="9">
        <f>J3/100*'FD incl HH waste 20 to 50'!F20</f>
        <v>0</v>
      </c>
      <c r="J20" s="9"/>
    </row>
    <row r="21" spans="1:10">
      <c r="C21" s="10">
        <f>SUM(C11:C20)</f>
        <v>19.638980223715148</v>
      </c>
      <c r="D21" s="9"/>
      <c r="E21" s="10">
        <f>SUM(E11:E20)</f>
        <v>9.881955582945503</v>
      </c>
      <c r="F21" s="9"/>
      <c r="G21" s="10">
        <f>SUM(G11:G20)</f>
        <v>5.2146878239599967</v>
      </c>
      <c r="H21" s="9"/>
      <c r="I21" s="10">
        <f>SUM(I11:I20)</f>
        <v>2.627778829767772</v>
      </c>
      <c r="J21" s="9"/>
    </row>
    <row r="22" spans="1:10">
      <c r="A22" s="1" t="s">
        <v>2</v>
      </c>
      <c r="B22" s="1" t="s">
        <v>21</v>
      </c>
      <c r="C22" s="11">
        <v>2020</v>
      </c>
      <c r="D22" s="11"/>
      <c r="E22" s="11">
        <v>2030</v>
      </c>
      <c r="F22" s="11"/>
      <c r="G22" s="11">
        <v>2040</v>
      </c>
      <c r="H22" s="11"/>
      <c r="I22" s="11">
        <v>2050</v>
      </c>
      <c r="J22" s="9"/>
    </row>
    <row r="23" spans="1:10">
      <c r="A23" t="s">
        <v>4</v>
      </c>
      <c r="B23" t="s">
        <v>22</v>
      </c>
      <c r="C23" s="9">
        <f>D4/100*'FD incl HH waste 20 to 50'!C23</f>
        <v>0.19411869519550567</v>
      </c>
      <c r="D23" s="9"/>
      <c r="E23" s="9">
        <f>F4/100*'FD incl HH waste 20 to 50'!D23</f>
        <v>0.14991671858824332</v>
      </c>
      <c r="F23" s="9"/>
      <c r="G23" s="9">
        <f>H4/100*'FD incl HH waste 20 to 50'!E23</f>
        <v>0.13355655571239816</v>
      </c>
      <c r="H23" s="9"/>
      <c r="I23" s="9">
        <f>J4/100*'FD incl HH waste 20 to 50'!F23</f>
        <v>0.13079504965742592</v>
      </c>
      <c r="J23" s="9"/>
    </row>
    <row r="24" spans="1:10">
      <c r="A24" t="s">
        <v>23</v>
      </c>
      <c r="B24" t="s">
        <v>24</v>
      </c>
      <c r="C24" s="9">
        <f>D6/100*'FD incl HH waste 20 to 50'!C24</f>
        <v>1.420313083088387E-2</v>
      </c>
      <c r="D24" s="9"/>
      <c r="E24" s="9">
        <f>F6/100*'FD incl HH waste 20 to 50'!D24</f>
        <v>2.0442128739408469E-2</v>
      </c>
      <c r="F24" s="9"/>
      <c r="G24" s="9">
        <f>H6/100*'FD incl HH waste 20 to 50'!E24</f>
        <v>2.601444759453032E-2</v>
      </c>
      <c r="H24" s="9"/>
      <c r="I24" s="9">
        <f>J6/100*'FD incl HH waste 20 to 50'!F24</f>
        <v>3.2841504045710922E-2</v>
      </c>
      <c r="J24" s="9"/>
    </row>
    <row r="25" spans="1:10">
      <c r="B25" t="s">
        <v>25</v>
      </c>
      <c r="C25" s="9">
        <f>D6/100*'FD incl HH waste 20 to 50'!C25</f>
        <v>0</v>
      </c>
      <c r="D25" s="9"/>
      <c r="E25" s="9">
        <f>F6/100*'FD incl HH waste 20 to 50'!D25</f>
        <v>0</v>
      </c>
      <c r="F25" s="9"/>
      <c r="G25" s="9">
        <f>H6/100*'FD incl HH waste 20 to 50'!E25</f>
        <v>0</v>
      </c>
      <c r="H25" s="9"/>
      <c r="I25" s="9">
        <f>J6/100*'FD incl HH waste 20 to 50'!F25</f>
        <v>0</v>
      </c>
      <c r="J25" s="9"/>
    </row>
    <row r="26" spans="1:10">
      <c r="B26" t="s">
        <v>26</v>
      </c>
      <c r="C26" s="9">
        <f>D6/100*'FD incl HH waste 20 to 50'!C26</f>
        <v>1.674853270036589E-3</v>
      </c>
      <c r="D26" s="9"/>
      <c r="E26" s="9">
        <f>F6/100*'FD incl HH waste 20 to 50'!D26</f>
        <v>2.4105634060692426E-3</v>
      </c>
      <c r="F26" s="9"/>
      <c r="G26" s="9">
        <f>H6/100*'FD incl HH waste 20 to 50'!E26</f>
        <v>3.0676620804130977E-3</v>
      </c>
      <c r="H26" s="9"/>
      <c r="I26" s="9">
        <f>J6/100*'FD incl HH waste 20 to 50'!F26</f>
        <v>3.8727167668015298E-3</v>
      </c>
      <c r="J26" s="9"/>
    </row>
    <row r="27" spans="1:10">
      <c r="B27" t="s">
        <v>27</v>
      </c>
      <c r="C27" s="9">
        <f>D6/100*'FD incl HH waste 20 to 50'!C27</f>
        <v>0.10012697967055198</v>
      </c>
      <c r="D27" s="9"/>
      <c r="E27" s="9">
        <f>F6/100*'FD incl HH waste 20 to 50'!D27</f>
        <v>0.14410961052508675</v>
      </c>
      <c r="F27" s="9"/>
      <c r="G27" s="9">
        <f>H6/100*'FD incl HH waste 20 to 50'!E27</f>
        <v>0.18339255527020809</v>
      </c>
      <c r="H27" s="9"/>
      <c r="I27" s="9">
        <f>J6/100*'FD incl HH waste 20 to 50'!F27</f>
        <v>0.23152094504726223</v>
      </c>
      <c r="J27" s="9"/>
    </row>
    <row r="28" spans="1:10">
      <c r="B28" t="s">
        <v>28</v>
      </c>
      <c r="C28" s="9">
        <f>D6/100*'FD incl HH waste 20 to 50'!C28</f>
        <v>5.4056195352073227E-4</v>
      </c>
      <c r="D28" s="9"/>
      <c r="E28" s="9">
        <f>F6/100*'FD incl HH waste 20 to 50'!D28</f>
        <v>7.7801383630986818E-4</v>
      </c>
      <c r="F28" s="9"/>
      <c r="G28" s="9">
        <f>H6/100*'FD incl HH waste 20 to 50'!E28</f>
        <v>9.9009348889076798E-4</v>
      </c>
      <c r="H28" s="9"/>
      <c r="I28" s="9">
        <f>J6/100*'FD incl HH waste 20 to 50'!F28</f>
        <v>1.2499266860120021E-3</v>
      </c>
      <c r="J28" s="9"/>
    </row>
    <row r="29" spans="1:10">
      <c r="B29" t="s">
        <v>29</v>
      </c>
      <c r="C29" s="10">
        <f>SUM(C23:C28)-C25-C27</f>
        <v>0.21053724124994691</v>
      </c>
      <c r="D29" s="10"/>
      <c r="E29" s="10">
        <f>SUM(E23:E28)-E25-E27</f>
        <v>0.17354742457003086</v>
      </c>
      <c r="F29" s="10"/>
      <c r="G29" s="10">
        <f>SUM(G23:G28)-G25-G27</f>
        <v>0.16362875887623235</v>
      </c>
      <c r="H29" s="10"/>
      <c r="I29" s="10">
        <f>SUM(I23:I28)-I25-I27</f>
        <v>0.16875919715595039</v>
      </c>
      <c r="J29" s="9"/>
    </row>
    <row r="30" spans="1:10">
      <c r="A30" t="s">
        <v>7</v>
      </c>
      <c r="B30" t="s">
        <v>30</v>
      </c>
      <c r="C30" s="9"/>
      <c r="D30" s="9"/>
      <c r="E30" s="9"/>
      <c r="F30" s="9"/>
      <c r="G30" s="9"/>
      <c r="H30" s="9"/>
      <c r="I30" s="9"/>
      <c r="J30" s="9"/>
    </row>
    <row r="31" spans="1:10">
      <c r="B31" t="s">
        <v>31</v>
      </c>
      <c r="C31" s="9"/>
      <c r="D31" s="9"/>
      <c r="E31" s="9"/>
      <c r="F31" s="9"/>
      <c r="G31" s="9"/>
      <c r="H31" s="9"/>
      <c r="I31" s="9"/>
      <c r="J31" s="9"/>
    </row>
    <row r="32" spans="1:10">
      <c r="B32" t="s">
        <v>32</v>
      </c>
      <c r="C32" s="9"/>
      <c r="D32" s="9"/>
      <c r="E32" s="9"/>
      <c r="F32" s="9"/>
      <c r="G32" s="9"/>
      <c r="H32" s="9"/>
      <c r="I32" s="9"/>
      <c r="J32" s="9"/>
    </row>
    <row r="33" spans="1:10">
      <c r="B33" t="s">
        <v>7</v>
      </c>
      <c r="C33" s="10">
        <f>D7/100*'FD incl HH waste 20 to 50'!C33</f>
        <v>0.63430286983878148</v>
      </c>
      <c r="D33" s="10"/>
      <c r="E33" s="10">
        <f>F7/100*'FD incl HH waste 20 to 50'!D33</f>
        <v>0.94796950065396668</v>
      </c>
      <c r="F33" s="10"/>
      <c r="G33" s="10">
        <f>H7/100*'FD incl HH waste 20 to 50'!E33</f>
        <v>1.2423492051471907</v>
      </c>
      <c r="H33" s="10"/>
      <c r="I33" s="10">
        <f>J7/100*'FD incl HH waste 20 to 50'!F33</f>
        <v>1.6077179890483646</v>
      </c>
      <c r="J33" s="9"/>
    </row>
    <row r="34" spans="1:10">
      <c r="A34" s="1" t="s">
        <v>2</v>
      </c>
      <c r="B34" s="1" t="s">
        <v>21</v>
      </c>
      <c r="C34" s="11">
        <v>2020</v>
      </c>
      <c r="D34" s="11"/>
      <c r="E34" s="11">
        <v>2030</v>
      </c>
      <c r="F34" s="11"/>
      <c r="G34" s="11">
        <v>2040</v>
      </c>
      <c r="H34" s="11"/>
      <c r="I34" s="11">
        <v>2050</v>
      </c>
      <c r="J34" s="9"/>
    </row>
    <row r="35" spans="1:10">
      <c r="B35" t="s">
        <v>33</v>
      </c>
      <c r="C35" s="9">
        <f>C11+C16</f>
        <v>10.442365351724533</v>
      </c>
      <c r="D35" s="9"/>
      <c r="E35" s="9">
        <f>E11+E16</f>
        <v>5.8871403630216923</v>
      </c>
      <c r="F35" s="9"/>
      <c r="G35" s="9">
        <f>G11+G16</f>
        <v>3.5406206437876371</v>
      </c>
      <c r="H35" s="9"/>
      <c r="I35" s="9">
        <f>I11+I16</f>
        <v>2.0825771786776617</v>
      </c>
      <c r="J35" s="9"/>
    </row>
    <row r="36" spans="1:10">
      <c r="B36" t="s">
        <v>34</v>
      </c>
      <c r="C36" s="9">
        <f>C12+C13+C18+C19+C20</f>
        <v>7.9225140264188649</v>
      </c>
      <c r="D36" s="9"/>
      <c r="E36" s="9">
        <f>E12+E13+E18+E19+E20</f>
        <v>3.3027603647369475</v>
      </c>
      <c r="F36" s="9"/>
      <c r="G36" s="9">
        <f>G12+G13+G18+G19+G20</f>
        <v>1.2758130862289836</v>
      </c>
      <c r="H36" s="9"/>
      <c r="I36" s="9">
        <f>I12+I13+I18+I19+I20</f>
        <v>0.329563449863367</v>
      </c>
      <c r="J36" s="9"/>
    </row>
    <row r="37" spans="1:10">
      <c r="B37" t="s">
        <v>35</v>
      </c>
      <c r="C37" s="9">
        <f>C14</f>
        <v>0.80690322889427823</v>
      </c>
      <c r="D37" s="9"/>
      <c r="E37" s="9">
        <f>E14</f>
        <v>0.42357391652456683</v>
      </c>
      <c r="F37" s="9"/>
      <c r="G37" s="9">
        <f>G14</f>
        <v>0.2320185755717947</v>
      </c>
      <c r="H37" s="9"/>
      <c r="I37" s="9">
        <f>I14</f>
        <v>0.11719246698321159</v>
      </c>
      <c r="J37" s="9"/>
    </row>
    <row r="38" spans="1:10">
      <c r="B38" t="s">
        <v>36</v>
      </c>
      <c r="C38" s="9">
        <f>C17+C15</f>
        <v>0.46719761667747339</v>
      </c>
      <c r="D38" s="9"/>
      <c r="E38" s="9">
        <f>E17+E15</f>
        <v>0.26848093866229666</v>
      </c>
      <c r="F38" s="9"/>
      <c r="G38" s="9">
        <f>G17+G15</f>
        <v>0.16623551837158221</v>
      </c>
      <c r="H38" s="9"/>
      <c r="I38" s="9">
        <f>I17+I15</f>
        <v>9.8445734243531757E-2</v>
      </c>
      <c r="J38" s="9"/>
    </row>
    <row r="39" spans="1:10">
      <c r="B39" t="s">
        <v>29</v>
      </c>
      <c r="C39" s="9">
        <f>C29</f>
        <v>0.21053724124994691</v>
      </c>
      <c r="D39" s="9"/>
      <c r="E39" s="9">
        <f>E29</f>
        <v>0.17354742457003086</v>
      </c>
      <c r="F39" s="9"/>
      <c r="G39" s="9">
        <f>G29</f>
        <v>0.16362875887623235</v>
      </c>
      <c r="H39" s="9"/>
      <c r="I39" s="9">
        <f>I29</f>
        <v>0.16875919715595039</v>
      </c>
      <c r="J39" s="9"/>
    </row>
    <row r="40" spans="1:10">
      <c r="B40" t="s">
        <v>37</v>
      </c>
      <c r="C40" s="9">
        <f>C27</f>
        <v>0.10012697967055198</v>
      </c>
      <c r="D40" s="9"/>
      <c r="E40" s="9">
        <f>E27</f>
        <v>0.14410961052508675</v>
      </c>
      <c r="F40" s="9"/>
      <c r="G40" s="9">
        <f>G27</f>
        <v>0.18339255527020809</v>
      </c>
      <c r="H40" s="9"/>
      <c r="I40" s="9">
        <f>I27</f>
        <v>0.23152094504726223</v>
      </c>
      <c r="J40" s="9"/>
    </row>
    <row r="41" spans="1:10">
      <c r="B41" t="s">
        <v>38</v>
      </c>
      <c r="C41" s="9">
        <f>C4-C23</f>
        <v>32.255836223267075</v>
      </c>
      <c r="D41" s="9"/>
      <c r="E41" s="9">
        <f>E4-E23</f>
        <v>24.332980951127414</v>
      </c>
      <c r="F41" s="9"/>
      <c r="G41" s="9">
        <f>G4-G23</f>
        <v>21.392835466067108</v>
      </c>
      <c r="H41" s="9"/>
      <c r="I41" s="9">
        <f>I4-I23</f>
        <v>20.790545482406316</v>
      </c>
      <c r="J41" s="9"/>
    </row>
    <row r="42" spans="1:10">
      <c r="B42" t="s">
        <v>5</v>
      </c>
      <c r="C42" s="9">
        <f>C5</f>
        <v>5.740271353228577</v>
      </c>
      <c r="D42" s="9"/>
      <c r="E42" s="9">
        <f>E5</f>
        <v>3.3185914275387929</v>
      </c>
      <c r="F42" s="9"/>
      <c r="G42" s="9">
        <f>G5</f>
        <v>2.3445566003016931</v>
      </c>
      <c r="H42" s="9"/>
      <c r="I42" s="9">
        <f>I5</f>
        <v>1.9659057064414927</v>
      </c>
      <c r="J42" s="9"/>
    </row>
    <row r="43" spans="1:10">
      <c r="B43" t="s">
        <v>39</v>
      </c>
      <c r="C43" s="9">
        <f>C6-C24-C27-C25</f>
        <v>0.79221125112980573</v>
      </c>
      <c r="D43" s="9"/>
      <c r="E43" s="9">
        <f>E6-E24-E27-E25</f>
        <v>0.59206357898274575</v>
      </c>
      <c r="F43" s="9"/>
      <c r="G43" s="9">
        <f>G6-G24-G27-G25</f>
        <v>0.49930647030680858</v>
      </c>
      <c r="H43" s="9"/>
      <c r="I43" s="9">
        <f>I6-I24-I27-I25</f>
        <v>0.46403587105804039</v>
      </c>
      <c r="J43" s="9"/>
    </row>
    <row r="44" spans="1:10">
      <c r="B44" t="s">
        <v>7</v>
      </c>
      <c r="C44" s="9">
        <f>C7</f>
        <v>0.63430286983878148</v>
      </c>
      <c r="D44" s="9"/>
      <c r="E44" s="9">
        <f>E7</f>
        <v>0.94796950065396679</v>
      </c>
      <c r="F44" s="9"/>
      <c r="G44" s="9">
        <f>G7</f>
        <v>1.2423492051471907</v>
      </c>
      <c r="H44" s="9"/>
      <c r="I44" s="9">
        <f>I7</f>
        <v>1.6077179890483648</v>
      </c>
      <c r="J44" s="9"/>
    </row>
    <row r="45" spans="1:10">
      <c r="B45" t="s">
        <v>8</v>
      </c>
      <c r="C45" s="9">
        <f>C8</f>
        <v>22.56876760263782</v>
      </c>
      <c r="D45" s="9"/>
      <c r="E45" s="9">
        <f>E8</f>
        <v>11.945366756174069</v>
      </c>
      <c r="F45" s="9"/>
      <c r="G45" s="9">
        <f>G8</f>
        <v>7.4863052875629323</v>
      </c>
      <c r="H45" s="9"/>
      <c r="I45" s="9">
        <f>I8</f>
        <v>5.8174639929462932</v>
      </c>
      <c r="J45" s="9"/>
    </row>
    <row r="46" spans="1:10">
      <c r="A46" t="s">
        <v>9</v>
      </c>
      <c r="C46" s="10">
        <f>SUM(C35:C45)</f>
        <v>81.941033744737723</v>
      </c>
      <c r="D46" s="9"/>
      <c r="E46" s="10">
        <f>SUM(E35:E45)</f>
        <v>51.336584832517609</v>
      </c>
      <c r="F46" s="9"/>
      <c r="G46" s="10">
        <f>SUM(G35:G45)</f>
        <v>38.527062167492176</v>
      </c>
      <c r="H46" s="9"/>
      <c r="I46" s="10">
        <f>SUM(I35:I45)</f>
        <v>33.673728013871489</v>
      </c>
      <c r="J46" s="9"/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6"/>
  <sheetViews>
    <sheetView topLeftCell="A42" workbookViewId="0">
      <selection activeCell="E54" sqref="E54"/>
    </sheetView>
  </sheetViews>
  <sheetFormatPr defaultRowHeight="15"/>
  <cols>
    <col min="1" max="1" width="23.5703125" customWidth="1"/>
    <col min="2" max="2" width="26.28515625" customWidth="1"/>
    <col min="3" max="3" width="12.5703125" customWidth="1"/>
    <col min="6" max="6" width="11.5703125" customWidth="1"/>
  </cols>
  <sheetData>
    <row r="1" spans="1:6" ht="29.25" customHeight="1">
      <c r="A1" s="1" t="s">
        <v>49</v>
      </c>
      <c r="C1" s="21" t="s">
        <v>50</v>
      </c>
      <c r="D1" s="21"/>
      <c r="E1" s="21"/>
      <c r="F1" s="21"/>
    </row>
    <row r="2" spans="1:6" ht="18" customHeight="1">
      <c r="A2" s="1" t="s">
        <v>2</v>
      </c>
      <c r="B2" s="1"/>
      <c r="C2" s="3">
        <v>2020</v>
      </c>
      <c r="D2" s="3">
        <v>2030</v>
      </c>
      <c r="E2" s="3">
        <v>2040</v>
      </c>
      <c r="F2" s="3">
        <v>2050</v>
      </c>
    </row>
    <row r="3" spans="1:6">
      <c r="A3" t="s">
        <v>3</v>
      </c>
      <c r="C3" s="9">
        <f>'FD incl HH waste 20 to 50'!C3-'HH Waste 20 to 50'!C3</f>
        <v>632.98327618185851</v>
      </c>
      <c r="D3" s="9">
        <f>'FD incl HH waste 20 to 50'!D3-'HH Waste 20 to 50'!E3</f>
        <v>582.91909475606678</v>
      </c>
      <c r="E3" s="9">
        <f>'FD incl HH waste 20 to 50'!E3-'HH Waste 20 to 50'!G3</f>
        <v>516.11385592507509</v>
      </c>
      <c r="F3" s="9">
        <f>'FD incl HH waste 20 to 50'!F3-'HH Waste 20 to 50'!I3</f>
        <v>454.56922918526186</v>
      </c>
    </row>
    <row r="4" spans="1:6">
      <c r="A4" t="s">
        <v>4</v>
      </c>
      <c r="C4" s="9">
        <f>'FD incl HH waste 20 to 50'!C4-'HH Waste 20 to 50'!C4</f>
        <v>476.21401816650229</v>
      </c>
      <c r="D4" s="9">
        <f>'FD incl HH waste 20 to 50'!D4-'HH Waste 20 to 50'!E4</f>
        <v>517.28006437461761</v>
      </c>
      <c r="E4" s="9">
        <f>'FD incl HH waste 20 to 50'!E4-'HH Waste 20 to 50'!G4</f>
        <v>548.02997794126509</v>
      </c>
      <c r="F4" s="9">
        <f>'FD incl HH waste 20 to 50'!F4-'HH Waste 20 to 50'!I4</f>
        <v>576.63132031898249</v>
      </c>
    </row>
    <row r="5" spans="1:6">
      <c r="A5" t="s">
        <v>5</v>
      </c>
      <c r="B5" s="8"/>
      <c r="C5" s="9">
        <f>'FD incl HH waste 20 to 50'!C5-'HH Waste 20 to 50'!C5</f>
        <v>373.92353377716671</v>
      </c>
      <c r="D5" s="9">
        <f>'FD incl HH waste 20 to 50'!D5-'HH Waste 20 to 50'!E5</f>
        <v>375.13052007074305</v>
      </c>
      <c r="E5" s="9">
        <f>'FD incl HH waste 20 to 50'!E5-'HH Waste 20 to 50'!G5</f>
        <v>374.33232976146041</v>
      </c>
      <c r="F5" s="9">
        <f>'FD incl HH waste 20 to 50'!F5-'HH Waste 20 to 50'!I5</f>
        <v>372.51380887498107</v>
      </c>
    </row>
    <row r="6" spans="1:6">
      <c r="A6" t="s">
        <v>6</v>
      </c>
      <c r="C6" s="9">
        <f>'FD incl HH waste 20 to 50'!C6-'HH Waste 20 to 50'!C6</f>
        <v>54.759863044166096</v>
      </c>
      <c r="D6" s="9">
        <f>'FD incl HH waste 20 to 50'!D6-'HH Waste 20 to 50'!E6</f>
        <v>59.300460465816791</v>
      </c>
      <c r="E6" s="9">
        <f>'FD incl HH waste 20 to 50'!E6-'HH Waste 20 to 50'!G6</f>
        <v>62.998392910604892</v>
      </c>
      <c r="F6" s="9">
        <f>'FD incl HH waste 20 to 50'!F6-'HH Waste 20 to 50'!I6</f>
        <v>68.234870072429118</v>
      </c>
    </row>
    <row r="7" spans="1:6">
      <c r="A7" t="s">
        <v>7</v>
      </c>
      <c r="C7" s="9">
        <f>'FD incl HH waste 20 to 50'!C7-'HH Waste 20 to 50'!C7</f>
        <v>41.338731840193958</v>
      </c>
      <c r="D7" s="9">
        <f>'FD incl HH waste 20 to 50'!D7-'HH Waste 20 to 50'!E7</f>
        <v>75.669591959839849</v>
      </c>
      <c r="E7" s="9">
        <f>'FD incl HH waste 20 to 50'!E7-'HH Waste 20 to 50'!G7</f>
        <v>111.09051504378907</v>
      </c>
      <c r="F7" s="9">
        <f>'FD incl HH waste 20 to 50'!F7-'HH Waste 20 to 50'!I7</f>
        <v>150.98936078535365</v>
      </c>
    </row>
    <row r="8" spans="1:6">
      <c r="A8" t="s">
        <v>8</v>
      </c>
      <c r="C8" s="9">
        <f>'FD incl HH waste 20 to 50'!C8-'HH Waste 20 to 50'!C8</f>
        <v>406.01480247304943</v>
      </c>
      <c r="D8" s="9">
        <f>'FD incl HH waste 20 to 50'!D8-'HH Waste 20 to 50'!E8</f>
        <v>391.33626950089467</v>
      </c>
      <c r="E8" s="9">
        <f>'FD incl HH waste 20 to 50'!E8-'HH Waste 20 to 50'!G8</f>
        <v>368.73662573935434</v>
      </c>
      <c r="F8" s="9">
        <f>'FD incl HH waste 20 to 50'!F8-'HH Waste 20 to 50'!I8</f>
        <v>353.82273848055519</v>
      </c>
    </row>
    <row r="9" spans="1:6">
      <c r="A9" t="s">
        <v>9</v>
      </c>
      <c r="C9" s="10">
        <f>SUM(C3:C8)</f>
        <v>1985.2342254829373</v>
      </c>
      <c r="D9" s="10">
        <f>SUM(D3:D8)</f>
        <v>2001.6360011279789</v>
      </c>
      <c r="E9" s="10">
        <f>SUM(E3:E8)</f>
        <v>1981.301697321549</v>
      </c>
      <c r="F9" s="10">
        <f>SUM(F3:F8)</f>
        <v>1976.7613277175637</v>
      </c>
    </row>
    <row r="10" spans="1:6">
      <c r="A10" t="s">
        <v>2</v>
      </c>
      <c r="B10" s="1" t="s">
        <v>10</v>
      </c>
      <c r="C10" s="3">
        <v>2020</v>
      </c>
      <c r="D10" s="3">
        <v>2030</v>
      </c>
      <c r="E10" s="3">
        <v>2040</v>
      </c>
      <c r="F10" s="3">
        <v>2050</v>
      </c>
    </row>
    <row r="11" spans="1:6">
      <c r="A11" t="s">
        <v>3</v>
      </c>
      <c r="B11" t="s">
        <v>11</v>
      </c>
      <c r="C11" s="9">
        <f>'FD incl HH waste 20 to 50'!C11-'HH Waste 20 to 50'!C11</f>
        <v>1.0099544702580769</v>
      </c>
      <c r="D11" s="9">
        <f>'FD incl HH waste 20 to 50'!D11-'HH Waste 20 to 50'!E11</f>
        <v>1.0446338765316627</v>
      </c>
      <c r="E11" s="9">
        <f>'FD incl HH waste 20 to 50'!E11-'HH Waste 20 to 50'!G11</f>
        <v>1.0569109982324798</v>
      </c>
      <c r="F11" s="9">
        <f>'FD incl HH waste 20 to 50'!F11-'HH Waste 20 to 50'!I11</f>
        <v>1.0896526239530946</v>
      </c>
    </row>
    <row r="12" spans="1:6">
      <c r="B12" t="s">
        <v>12</v>
      </c>
      <c r="C12" s="9">
        <f>'FD incl HH waste 20 to 50'!C12-'HH Waste 20 to 50'!C12</f>
        <v>105.63326807315514</v>
      </c>
      <c r="D12" s="9">
        <f>'FD incl HH waste 20 to 50'!D12-'HH Waste 20 to 50'!E12</f>
        <v>74.617943590689904</v>
      </c>
      <c r="E12" s="9">
        <f>'FD incl HH waste 20 to 50'!E12-'HH Waste 20 to 50'!G12</f>
        <v>40.838907522958372</v>
      </c>
      <c r="F12" s="9">
        <f>'FD incl HH waste 20 to 50'!F12-'HH Waste 20 to 50'!I12</f>
        <v>7.2015461900431017</v>
      </c>
    </row>
    <row r="13" spans="1:6">
      <c r="B13" t="s">
        <v>13</v>
      </c>
      <c r="C13" s="9">
        <f>'FD incl HH waste 20 to 50'!C13-'HH Waste 20 to 50'!C13</f>
        <v>20.34093615321035</v>
      </c>
      <c r="D13" s="9">
        <f>'FD incl HH waste 20 to 50'!D13-'HH Waste 20 to 50'!E13</f>
        <v>21.769126507071164</v>
      </c>
      <c r="E13" s="9">
        <f>'FD incl HH waste 20 to 50'!E13-'HH Waste 20 to 50'!G13</f>
        <v>22.432057222064866</v>
      </c>
      <c r="F13" s="9">
        <f>'FD incl HH waste 20 to 50'!F13-'HH Waste 20 to 50'!I13</f>
        <v>22.975817903570334</v>
      </c>
    </row>
    <row r="14" spans="1:6">
      <c r="B14" t="s">
        <v>14</v>
      </c>
      <c r="C14" s="9">
        <f>'FD incl HH waste 20 to 50'!C14-'HH Waste 20 to 50'!C14</f>
        <v>26.007269398359799</v>
      </c>
      <c r="D14" s="9">
        <f>'FD incl HH waste 20 to 50'!D14-'HH Waste 20 to 50'!E14</f>
        <v>24.985876723520576</v>
      </c>
      <c r="E14" s="9">
        <f>'FD incl HH waste 20 to 50'!E14-'HH Waste 20 to 50'!G14</f>
        <v>22.963599303949632</v>
      </c>
      <c r="F14" s="9">
        <f>'FD incl HH waste 20 to 50'!F14-'HH Waste 20 to 50'!I14</f>
        <v>20.272668604909043</v>
      </c>
    </row>
    <row r="15" spans="1:6">
      <c r="B15" t="s">
        <v>15</v>
      </c>
      <c r="C15" s="9">
        <f>'FD incl HH waste 20 to 50'!C15-'HH Waste 20 to 50'!C15</f>
        <v>0</v>
      </c>
      <c r="D15" s="9">
        <f>'FD incl HH waste 20 to 50'!D15-'HH Waste 20 to 50'!E15</f>
        <v>0</v>
      </c>
      <c r="E15" s="9">
        <f>'FD incl HH waste 20 to 50'!E15-'HH Waste 20 to 50'!G15</f>
        <v>0</v>
      </c>
      <c r="F15" s="9">
        <f>'FD incl HH waste 20 to 50'!F15-'HH Waste 20 to 50'!I15</f>
        <v>0</v>
      </c>
    </row>
    <row r="16" spans="1:6">
      <c r="B16" t="s">
        <v>16</v>
      </c>
      <c r="C16" s="9">
        <f>'FD incl HH waste 20 to 50'!C16-'HH Waste 20 to 50'!C16</f>
        <v>335.55755342105141</v>
      </c>
      <c r="D16" s="9">
        <f>'FD incl HH waste 20 to 50'!D16-'HH Waste 20 to 50'!E16</f>
        <v>346.22737137686738</v>
      </c>
      <c r="E16" s="9">
        <f>'FD incl HH waste 20 to 50'!E16-'HH Waste 20 to 50'!G16</f>
        <v>349.36931479364483</v>
      </c>
      <c r="F16" s="9">
        <f>'FD incl HH waste 20 to 50'!F16-'HH Waste 20 to 50'!I16</f>
        <v>359.167265540649</v>
      </c>
    </row>
    <row r="17" spans="1:6">
      <c r="B17" t="s">
        <v>17</v>
      </c>
      <c r="C17" s="9">
        <f>'FD incl HH waste 20 to 50'!C17-'HH Waste 20 to 50'!C17</f>
        <v>15.058229839844484</v>
      </c>
      <c r="D17" s="9">
        <f>'FD incl HH waste 20 to 50'!D17-'HH Waste 20 to 50'!E17</f>
        <v>15.837216066259273</v>
      </c>
      <c r="E17" s="9">
        <f>'FD incl HH waste 20 to 50'!E17-'HH Waste 20 to 50'!G17</f>
        <v>16.452845745482755</v>
      </c>
      <c r="F17" s="9">
        <f>'FD incl HH waste 20 to 50'!F17-'HH Waste 20 to 50'!I17</f>
        <v>17.029744293820247</v>
      </c>
    </row>
    <row r="18" spans="1:6">
      <c r="B18" t="s">
        <v>18</v>
      </c>
      <c r="C18" s="9">
        <f>'FD incl HH waste 20 to 50'!C18-'HH Waste 20 to 50'!C18</f>
        <v>34.502440088020705</v>
      </c>
      <c r="D18" s="9">
        <f>'FD incl HH waste 20 to 50'!D18-'HH Waste 20 to 50'!E18</f>
        <v>25.989648875134819</v>
      </c>
      <c r="E18" s="9">
        <f>'FD incl HH waste 20 to 50'!E18-'HH Waste 20 to 50'!G18</f>
        <v>16.295414266543563</v>
      </c>
      <c r="F18" s="9">
        <f>'FD incl HH waste 20 to 50'!F18-'HH Waste 20 to 50'!I18</f>
        <v>6.4131557774528041</v>
      </c>
    </row>
    <row r="19" spans="1:6">
      <c r="B19" t="s">
        <v>19</v>
      </c>
      <c r="C19" s="9">
        <f>'FD incl HH waste 20 to 50'!C19-'HH Waste 20 to 50'!C19</f>
        <v>93.100278675301155</v>
      </c>
      <c r="D19" s="9">
        <f>'FD incl HH waste 20 to 50'!D19-'HH Waste 20 to 50'!E19</f>
        <v>71.236534570670216</v>
      </c>
      <c r="E19" s="9">
        <f>'FD incl HH waste 20 to 50'!E19-'HH Waste 20 to 50'!G19</f>
        <v>46.101060899018151</v>
      </c>
      <c r="F19" s="9">
        <f>'FD incl HH waste 20 to 50'!F19-'HH Waste 20 to 50'!I19</f>
        <v>20.419378250864259</v>
      </c>
    </row>
    <row r="20" spans="1:6">
      <c r="B20" t="s">
        <v>20</v>
      </c>
      <c r="C20" s="9">
        <f>'FD incl HH waste 20 to 50'!C20-'HH Waste 20 to 50'!C20</f>
        <v>1.7733460626573603</v>
      </c>
      <c r="D20" s="9">
        <f>'FD incl HH waste 20 to 50'!D20-'HH Waste 20 to 50'!E20</f>
        <v>1.2107431693216979</v>
      </c>
      <c r="E20" s="9">
        <f>'FD incl HH waste 20 to 50'!E20-'HH Waste 20 to 50'!G20</f>
        <v>0.60374517318052645</v>
      </c>
      <c r="F20" s="9">
        <f>'FD incl HH waste 20 to 50'!F20-'HH Waste 20 to 50'!I20</f>
        <v>0</v>
      </c>
    </row>
    <row r="21" spans="1:6">
      <c r="C21" s="10">
        <f>SUM(C11:C20)</f>
        <v>632.98327618185851</v>
      </c>
      <c r="D21" s="10">
        <f>SUM(D11:D20)</f>
        <v>582.91909475606678</v>
      </c>
      <c r="E21" s="10">
        <f>SUM(E11:E20)</f>
        <v>516.1138559250752</v>
      </c>
      <c r="F21" s="10">
        <f>SUM(F11:F20)</f>
        <v>454.56922918526192</v>
      </c>
    </row>
    <row r="22" spans="1:6">
      <c r="A22" s="1" t="s">
        <v>2</v>
      </c>
      <c r="B22" s="1" t="s">
        <v>21</v>
      </c>
      <c r="C22" s="3">
        <v>2020</v>
      </c>
      <c r="D22" s="3">
        <v>2030</v>
      </c>
      <c r="E22" s="3">
        <v>2040</v>
      </c>
      <c r="F22" s="3">
        <v>2050</v>
      </c>
    </row>
    <row r="23" spans="1:6">
      <c r="A23" t="s">
        <v>4</v>
      </c>
      <c r="B23" t="s">
        <v>22</v>
      </c>
      <c r="C23" s="9">
        <f>'FD incl HH waste 20 to 50'!C23-'HH Waste 20 to 50'!C23</f>
        <v>2.8487572347194496</v>
      </c>
      <c r="D23" s="9">
        <f>'FD incl HH waste 20 to 50'!D23-'HH Waste 20 to 50'!E23</f>
        <v>3.1674735110330827</v>
      </c>
      <c r="E23" s="9">
        <f>'FD incl HH waste 20 to 50'!E23-'HH Waste 20 to 50'!G23</f>
        <v>3.4001516002738996</v>
      </c>
      <c r="F23" s="9">
        <f>'FD incl HH waste 20 to 50'!F23-'HH Waste 20 to 50'!I23</f>
        <v>3.6049564825714673</v>
      </c>
    </row>
    <row r="24" spans="1:6">
      <c r="A24" t="s">
        <v>23</v>
      </c>
      <c r="B24" t="s">
        <v>24</v>
      </c>
      <c r="C24" s="9">
        <f>'FD incl HH waste 20 to 50'!C24-'HH Waste 20 to 50'!C24</f>
        <v>0.85794375415817781</v>
      </c>
      <c r="D24" s="9">
        <f>'FD incl HH waste 20 to 50'!D24-'HH Waste 20 to 50'!E24</f>
        <v>1.6021716953294709</v>
      </c>
      <c r="E24" s="9">
        <f>'FD incl HH waste 20 to 50'!E24-'HH Waste 20 to 50'!G24</f>
        <v>2.3124555309757269</v>
      </c>
      <c r="F24" s="9">
        <f>'FD incl HH waste 20 to 50'!F24-'HH Waste 20 to 50'!I24</f>
        <v>3.0765251642503006</v>
      </c>
    </row>
    <row r="25" spans="1:6">
      <c r="B25" t="s">
        <v>25</v>
      </c>
      <c r="C25" s="9">
        <f>'FD incl HH waste 20 to 50'!C25-'HH Waste 20 to 50'!C25</f>
        <v>0</v>
      </c>
      <c r="D25" s="9">
        <f>'FD incl HH waste 20 to 50'!D25-'HH Waste 20 to 50'!E25</f>
        <v>0</v>
      </c>
      <c r="E25" s="9">
        <f>'FD incl HH waste 20 to 50'!E25-'HH Waste 20 to 50'!G25</f>
        <v>0</v>
      </c>
      <c r="F25" s="9">
        <f>'FD incl HH waste 20 to 50'!F25-'HH Waste 20 to 50'!I25</f>
        <v>0</v>
      </c>
    </row>
    <row r="26" spans="1:6">
      <c r="B26" t="s">
        <v>26</v>
      </c>
      <c r="C26" s="9">
        <f>'FD incl HH waste 20 to 50'!C26-'HH Waste 20 to 50'!C26</f>
        <v>0.10116994057639546</v>
      </c>
      <c r="D26" s="9">
        <f>'FD incl HH waste 20 to 50'!D26-'HH Waste 20 to 50'!E26</f>
        <v>0.18893024832368316</v>
      </c>
      <c r="E26" s="9">
        <f>'FD incl HH waste 20 to 50'!E26-'HH Waste 20 to 50'!G26</f>
        <v>0.27268817141853474</v>
      </c>
      <c r="F26" s="9">
        <f>'FD incl HH waste 20 to 50'!F26-'HH Waste 20 to 50'!I26</f>
        <v>0.36278821367302749</v>
      </c>
    </row>
    <row r="27" spans="1:6">
      <c r="B27" t="s">
        <v>27</v>
      </c>
      <c r="C27" s="9">
        <f>'FD incl HH waste 20 to 50'!C27-'HH Waste 20 to 50'!C27</f>
        <v>6.0481958417422454</v>
      </c>
      <c r="D27" s="9">
        <f>'FD incl HH waste 20 to 50'!D27-'HH Waste 20 to 50'!E27</f>
        <v>11.294730698136147</v>
      </c>
      <c r="E27" s="9">
        <f>'FD incl HH waste 20 to 50'!E27-'HH Waste 20 to 50'!G27</f>
        <v>16.301984781084915</v>
      </c>
      <c r="F27" s="9">
        <f>'FD incl HH waste 20 to 50'!F27-'HH Waste 20 to 50'!I27</f>
        <v>21.688410265787951</v>
      </c>
    </row>
    <row r="28" spans="1:6">
      <c r="B28" t="s">
        <v>28</v>
      </c>
      <c r="C28" s="9">
        <f>'FD incl HH waste 20 to 50'!C28-'HH Waste 20 to 50'!C28</f>
        <v>3.2652783198350264E-2</v>
      </c>
      <c r="D28" s="9">
        <f>'FD incl HH waste 20 to 50'!D28-'HH Waste 20 to 50'!E28</f>
        <v>6.0977590103291616E-2</v>
      </c>
      <c r="E28" s="9">
        <f>'FD incl HH waste 20 to 50'!E28-'HH Waste 20 to 50'!G28</f>
        <v>8.8010600888173404E-2</v>
      </c>
      <c r="F28" s="9">
        <f>'FD incl HH waste 20 to 50'!F28-'HH Waste 20 to 50'!I28</f>
        <v>0.11709058445166186</v>
      </c>
    </row>
    <row r="29" spans="1:6">
      <c r="B29" t="s">
        <v>29</v>
      </c>
      <c r="C29" s="10">
        <f>'FD incl HH waste 20 to 50'!C29-'HH Waste 20 to 50'!C29</f>
        <v>3.8405237126523732</v>
      </c>
      <c r="D29" s="10">
        <f>'FD incl HH waste 20 to 50'!D29-'HH Waste 20 to 50'!E29</f>
        <v>5.0195530447895278</v>
      </c>
      <c r="E29" s="10">
        <f>'FD incl HH waste 20 to 50'!E29-'HH Waste 20 to 50'!G29</f>
        <v>6.0733059035563342</v>
      </c>
      <c r="F29" s="10">
        <f>'FD incl HH waste 20 to 50'!F29-'HH Waste 20 to 50'!I29</f>
        <v>7.1613604449464558</v>
      </c>
    </row>
    <row r="30" spans="1:6">
      <c r="A30" t="s">
        <v>7</v>
      </c>
      <c r="B30" t="s">
        <v>30</v>
      </c>
      <c r="C30" s="7"/>
      <c r="D30" s="7"/>
      <c r="E30" s="7"/>
      <c r="F30" s="7"/>
    </row>
    <row r="31" spans="1:6">
      <c r="B31" t="s">
        <v>31</v>
      </c>
      <c r="C31" s="7"/>
      <c r="D31" s="7"/>
      <c r="E31" s="7"/>
      <c r="F31" s="7"/>
    </row>
    <row r="32" spans="1:6">
      <c r="B32" t="s">
        <v>32</v>
      </c>
      <c r="C32" s="9">
        <f>'FD incl HH waste 20 to 50'!C33-'HH Waste 20 to 50'!C33</f>
        <v>41.338731840193958</v>
      </c>
      <c r="D32" s="9">
        <f>'FD incl HH waste 20 to 50'!D33-'HH Waste 20 to 50'!E33</f>
        <v>75.669591959839849</v>
      </c>
      <c r="E32" s="9">
        <f>'FD incl HH waste 20 to 50'!E33-'HH Waste 20 to 50'!G33</f>
        <v>111.09051504378907</v>
      </c>
      <c r="F32" s="9">
        <f>'FD incl HH waste 20 to 50'!F33-'HH Waste 20 to 50'!I33</f>
        <v>150.98936078535365</v>
      </c>
    </row>
    <row r="33" spans="1:6">
      <c r="B33" t="s">
        <v>7</v>
      </c>
      <c r="C33" s="10">
        <f>C32</f>
        <v>41.338731840193958</v>
      </c>
      <c r="D33" s="10">
        <f t="shared" ref="D33:F33" si="0">D32</f>
        <v>75.669591959839849</v>
      </c>
      <c r="E33" s="10">
        <f t="shared" si="0"/>
        <v>111.09051504378907</v>
      </c>
      <c r="F33" s="10">
        <f t="shared" si="0"/>
        <v>150.98936078535365</v>
      </c>
    </row>
    <row r="34" spans="1:6">
      <c r="A34" s="1" t="s">
        <v>2</v>
      </c>
      <c r="B34" s="1" t="s">
        <v>21</v>
      </c>
      <c r="C34" s="3">
        <v>2020</v>
      </c>
      <c r="D34" s="3">
        <v>2030</v>
      </c>
      <c r="E34" s="3">
        <v>2040</v>
      </c>
      <c r="F34" s="3">
        <v>2050</v>
      </c>
    </row>
    <row r="35" spans="1:6">
      <c r="B35" t="s">
        <v>33</v>
      </c>
      <c r="C35" s="9">
        <f>C11+C16</f>
        <v>336.5675078913095</v>
      </c>
      <c r="D35" s="9">
        <f t="shared" ref="D35:F35" si="1">D11+D16</f>
        <v>347.27200525339907</v>
      </c>
      <c r="E35" s="9">
        <f t="shared" si="1"/>
        <v>350.4262257918773</v>
      </c>
      <c r="F35" s="9">
        <f t="shared" si="1"/>
        <v>360.2569181646021</v>
      </c>
    </row>
    <row r="36" spans="1:6">
      <c r="B36" t="s">
        <v>34</v>
      </c>
      <c r="C36" s="9">
        <f>C12+C13+C18+C19+C20</f>
        <v>255.35026905234471</v>
      </c>
      <c r="D36" s="9">
        <f t="shared" ref="D36:F36" si="2">D12+D13+D18+D19+D20</f>
        <v>194.82399671288778</v>
      </c>
      <c r="E36" s="9">
        <f t="shared" si="2"/>
        <v>126.27118508376547</v>
      </c>
      <c r="F36" s="9">
        <f t="shared" si="2"/>
        <v>57.00989812193049</v>
      </c>
    </row>
    <row r="37" spans="1:6">
      <c r="B37" t="s">
        <v>35</v>
      </c>
      <c r="C37" s="9">
        <f>C14</f>
        <v>26.007269398359799</v>
      </c>
      <c r="D37" s="9">
        <f t="shared" ref="D37:F37" si="3">D14</f>
        <v>24.985876723520576</v>
      </c>
      <c r="E37" s="9">
        <f t="shared" si="3"/>
        <v>22.963599303949632</v>
      </c>
      <c r="F37" s="9">
        <f t="shared" si="3"/>
        <v>20.272668604909043</v>
      </c>
    </row>
    <row r="38" spans="1:6">
      <c r="B38" t="s">
        <v>36</v>
      </c>
      <c r="C38" s="9">
        <f>C17+C15</f>
        <v>15.058229839844484</v>
      </c>
      <c r="D38" s="9">
        <f t="shared" ref="D38:F38" si="4">D17+D15</f>
        <v>15.837216066259273</v>
      </c>
      <c r="E38" s="9">
        <f t="shared" si="4"/>
        <v>16.452845745482755</v>
      </c>
      <c r="F38" s="9">
        <f t="shared" si="4"/>
        <v>17.029744293820247</v>
      </c>
    </row>
    <row r="39" spans="1:6">
      <c r="B39" t="s">
        <v>29</v>
      </c>
      <c r="C39" s="9">
        <f>C29</f>
        <v>3.8405237126523732</v>
      </c>
      <c r="D39" s="9">
        <f t="shared" ref="D39:F39" si="5">D29</f>
        <v>5.0195530447895278</v>
      </c>
      <c r="E39" s="9">
        <f t="shared" si="5"/>
        <v>6.0733059035563342</v>
      </c>
      <c r="F39" s="9">
        <f t="shared" si="5"/>
        <v>7.1613604449464558</v>
      </c>
    </row>
    <row r="40" spans="1:6">
      <c r="B40" t="s">
        <v>37</v>
      </c>
      <c r="C40" s="9">
        <f>C27</f>
        <v>6.0481958417422454</v>
      </c>
      <c r="D40" s="9">
        <f t="shared" ref="D40:F40" si="6">D27</f>
        <v>11.294730698136147</v>
      </c>
      <c r="E40" s="9">
        <f t="shared" si="6"/>
        <v>16.301984781084915</v>
      </c>
      <c r="F40" s="9">
        <f t="shared" si="6"/>
        <v>21.688410265787951</v>
      </c>
    </row>
    <row r="41" spans="1:6">
      <c r="B41" t="s">
        <v>38</v>
      </c>
      <c r="C41" s="9">
        <f>C4-C23</f>
        <v>473.36526093178281</v>
      </c>
      <c r="D41" s="9">
        <f t="shared" ref="D41:F41" si="7">D4-D23</f>
        <v>514.1125908635845</v>
      </c>
      <c r="E41" s="9">
        <f t="shared" si="7"/>
        <v>544.62982634099114</v>
      </c>
      <c r="F41" s="9">
        <f t="shared" si="7"/>
        <v>573.02636383641106</v>
      </c>
    </row>
    <row r="42" spans="1:6">
      <c r="B42" t="s">
        <v>5</v>
      </c>
      <c r="C42" s="9">
        <f>C5</f>
        <v>373.92353377716671</v>
      </c>
      <c r="D42" s="9">
        <f t="shared" ref="D42:F42" si="8">D5</f>
        <v>375.13052007074305</v>
      </c>
      <c r="E42" s="9">
        <f t="shared" si="8"/>
        <v>374.33232976146041</v>
      </c>
      <c r="F42" s="9">
        <f t="shared" si="8"/>
        <v>372.51380887498107</v>
      </c>
    </row>
    <row r="43" spans="1:6">
      <c r="B43" t="s">
        <v>39</v>
      </c>
      <c r="C43" s="9">
        <f>C6-C24-C26-C27-C28</f>
        <v>47.71990072449092</v>
      </c>
      <c r="D43" s="9">
        <f t="shared" ref="D43:F43" si="9">D6-D24-D26-D27-D28</f>
        <v>46.153650233924189</v>
      </c>
      <c r="E43" s="9">
        <f t="shared" si="9"/>
        <v>44.023253826237543</v>
      </c>
      <c r="F43" s="9">
        <f t="shared" si="9"/>
        <v>42.99005584426618</v>
      </c>
    </row>
    <row r="44" spans="1:6">
      <c r="B44" t="s">
        <v>7</v>
      </c>
      <c r="C44" s="9">
        <f>C7</f>
        <v>41.338731840193958</v>
      </c>
      <c r="D44" s="9">
        <f t="shared" ref="D44:F45" si="10">D7</f>
        <v>75.669591959839849</v>
      </c>
      <c r="E44" s="9">
        <f t="shared" si="10"/>
        <v>111.09051504378907</v>
      </c>
      <c r="F44" s="9">
        <f t="shared" si="10"/>
        <v>150.98936078535365</v>
      </c>
    </row>
    <row r="45" spans="1:6">
      <c r="B45" t="s">
        <v>8</v>
      </c>
      <c r="C45" s="9">
        <f>C8</f>
        <v>406.01480247304943</v>
      </c>
      <c r="D45" s="9">
        <f t="shared" si="10"/>
        <v>391.33626950089467</v>
      </c>
      <c r="E45" s="9">
        <f t="shared" si="10"/>
        <v>368.73662573935434</v>
      </c>
      <c r="F45" s="9">
        <f t="shared" si="10"/>
        <v>353.82273848055519</v>
      </c>
    </row>
    <row r="46" spans="1:6">
      <c r="A46" t="s">
        <v>9</v>
      </c>
      <c r="C46" s="10">
        <f>SUM(C35:C45)</f>
        <v>1985.2342254829371</v>
      </c>
      <c r="D46" s="10">
        <f t="shared" ref="D46:F46" si="11">SUM(D35:D45)</f>
        <v>2001.6360011279785</v>
      </c>
      <c r="E46" s="10">
        <f t="shared" si="11"/>
        <v>1981.3016973215492</v>
      </c>
      <c r="F46" s="10">
        <f t="shared" si="11"/>
        <v>1976.7613277175635</v>
      </c>
    </row>
  </sheetData>
  <mergeCells count="1">
    <mergeCell ref="C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46"/>
  <sheetViews>
    <sheetView workbookViewId="0">
      <selection activeCell="D46" sqref="D46:F46"/>
    </sheetView>
  </sheetViews>
  <sheetFormatPr defaultRowHeight="15"/>
  <cols>
    <col min="1" max="1" width="18.5703125" customWidth="1"/>
    <col min="2" max="3" width="19.85546875" customWidth="1"/>
    <col min="4" max="4" width="11.42578125" customWidth="1"/>
    <col min="5" max="5" width="10.5703125" customWidth="1"/>
    <col min="6" max="6" width="10.85546875" customWidth="1"/>
  </cols>
  <sheetData>
    <row r="1" spans="1:6">
      <c r="A1" s="1" t="s">
        <v>49</v>
      </c>
    </row>
    <row r="2" spans="1:6">
      <c r="A2" s="1" t="s">
        <v>2</v>
      </c>
      <c r="B2" s="1"/>
      <c r="C2" s="1"/>
      <c r="D2" s="2" t="s">
        <v>51</v>
      </c>
      <c r="E2" s="2" t="s">
        <v>52</v>
      </c>
      <c r="F2" s="2" t="s">
        <v>53</v>
      </c>
    </row>
    <row r="3" spans="1:6">
      <c r="A3" t="s">
        <v>3</v>
      </c>
      <c r="D3" s="9">
        <f>'Food consumption 20 50 calc'!D3/'Food consumption 20 50 calc'!C3</f>
        <v>0.92090757637740794</v>
      </c>
      <c r="E3" s="9">
        <f>'Food consumption 20 50 calc'!E3/'Food consumption 20 50 calc'!C3</f>
        <v>0.81536728590724028</v>
      </c>
      <c r="F3" s="9">
        <f>'Food consumption 20 50 calc'!F3/'Food consumption 20 50 calc'!C3</f>
        <v>0.71813781862802706</v>
      </c>
    </row>
    <row r="4" spans="1:6">
      <c r="A4" t="s">
        <v>4</v>
      </c>
      <c r="D4" s="9">
        <f>'Food consumption 20 50 calc'!D4/'Food consumption 20 50 calc'!C4</f>
        <v>1.0862344337662002</v>
      </c>
      <c r="E4" s="9">
        <f>'Food consumption 20 50 calc'!E4/'Food consumption 20 50 calc'!C4</f>
        <v>1.150806059954441</v>
      </c>
      <c r="F4" s="9">
        <f>'Food consumption 20 50 calc'!F4/'Food consumption 20 50 calc'!C4</f>
        <v>1.2108659096998076</v>
      </c>
    </row>
    <row r="5" spans="1:6">
      <c r="A5" t="s">
        <v>5</v>
      </c>
      <c r="D5" s="9">
        <f>'Food consumption 20 50 calc'!D5/'Food consumption 20 50 calc'!C5</f>
        <v>1.0032278960390217</v>
      </c>
      <c r="E5" s="9">
        <f>'Food consumption 20 50 calc'!E5/'Food consumption 20 50 calc'!C5</f>
        <v>1.0010932609139742</v>
      </c>
      <c r="F5" s="9">
        <f>'Food consumption 20 50 calc'!F5/'Food consumption 20 50 calc'!C5</f>
        <v>0.99622991126569282</v>
      </c>
    </row>
    <row r="6" spans="1:6">
      <c r="A6" t="s">
        <v>6</v>
      </c>
      <c r="D6" s="9">
        <f>'Food consumption 20 50 calc'!D6/'Food consumption 20 50 calc'!C6</f>
        <v>1.0829183487546072</v>
      </c>
      <c r="E6" s="9">
        <f>'Food consumption 20 50 calc'!E6/'Food consumption 20 50 calc'!C6</f>
        <v>1.1504483285466598</v>
      </c>
      <c r="F6" s="9">
        <f>'Food consumption 20 50 calc'!F6/'Food consumption 20 50 calc'!C6</f>
        <v>1.2460745202630414</v>
      </c>
    </row>
    <row r="7" spans="1:6">
      <c r="A7" t="s">
        <v>7</v>
      </c>
      <c r="D7" s="9">
        <f>'Food consumption 20 50 calc'!D7/'Food consumption 20 50 calc'!C7</f>
        <v>1.8304768576927108</v>
      </c>
      <c r="E7" s="9">
        <f>'Food consumption 20 50 calc'!E7/'Food consumption 20 50 calc'!C7</f>
        <v>2.6873227624214375</v>
      </c>
      <c r="F7" s="9">
        <f>'Food consumption 20 50 calc'!F7/'Food consumption 20 50 calc'!C7</f>
        <v>3.6524913577185636</v>
      </c>
    </row>
    <row r="8" spans="1:6">
      <c r="A8" t="s">
        <v>8</v>
      </c>
      <c r="D8" s="9">
        <f>'Food consumption 20 50 calc'!D8/'Food consumption 20 50 calc'!C8</f>
        <v>0.96384729600313257</v>
      </c>
      <c r="E8" s="9">
        <f>'Food consumption 20 50 calc'!E8/'Food consumption 20 50 calc'!C8</f>
        <v>0.9081851782086946</v>
      </c>
      <c r="F8" s="9">
        <f>'Food consumption 20 50 calc'!F8/'Food consumption 20 50 calc'!C8</f>
        <v>0.87145280498496436</v>
      </c>
    </row>
    <row r="9" spans="1:6">
      <c r="A9" t="s">
        <v>9</v>
      </c>
      <c r="D9" s="10">
        <f>'Food consumption 20 50 calc'!D9/'Food consumption 20 50 calc'!C9</f>
        <v>1.008261884383467</v>
      </c>
      <c r="E9" s="10">
        <f>'Food consumption 20 50 calc'!E9/'Food consumption 20 50 calc'!C9</f>
        <v>0.9980191112409259</v>
      </c>
      <c r="F9" s="10">
        <f>'Food consumption 20 50 calc'!F9/'Food consumption 20 50 calc'!C9</f>
        <v>0.99573204125910508</v>
      </c>
    </row>
    <row r="10" spans="1:6">
      <c r="A10" t="s">
        <v>2</v>
      </c>
      <c r="B10" s="1" t="s">
        <v>10</v>
      </c>
      <c r="C10" s="1"/>
      <c r="D10" s="7"/>
      <c r="E10" s="7"/>
      <c r="F10" s="7"/>
    </row>
    <row r="11" spans="1:6">
      <c r="A11" t="s">
        <v>3</v>
      </c>
      <c r="B11" t="s">
        <v>11</v>
      </c>
      <c r="D11" s="9">
        <f>'Food consumption 20 50 calc'!D11/'Food consumption 20 50 calc'!C11</f>
        <v>1.0343375937181842</v>
      </c>
      <c r="E11" s="9">
        <f>'Food consumption 20 50 calc'!E11/'Food consumption 20 50 calc'!C11</f>
        <v>1.0464937077434826</v>
      </c>
      <c r="F11" s="9">
        <f>'Food consumption 20 50 calc'!F11/'Food consumption 20 50 calc'!C11</f>
        <v>1.0789126203626309</v>
      </c>
    </row>
    <row r="12" spans="1:6">
      <c r="B12" t="s">
        <v>12</v>
      </c>
      <c r="D12" s="9">
        <f>'Food consumption 20 50 calc'!D12/'Food consumption 20 50 calc'!C12</f>
        <v>0.70638677522515048</v>
      </c>
      <c r="E12" s="9">
        <f>'Food consumption 20 50 calc'!E12/'Food consumption 20 50 calc'!C12</f>
        <v>0.38661028166501338</v>
      </c>
      <c r="F12" s="9">
        <f>'Food consumption 20 50 calc'!F12/'Food consumption 20 50 calc'!C12</f>
        <v>6.8174982383918586E-2</v>
      </c>
    </row>
    <row r="13" spans="1:6">
      <c r="B13" t="s">
        <v>13</v>
      </c>
      <c r="D13" s="9">
        <f>'Food consumption 20 50 calc'!D13/'Food consumption 20 50 calc'!C13</f>
        <v>1.0702126167204653</v>
      </c>
      <c r="E13" s="9">
        <f>'Food consumption 20 50 calc'!E13/'Food consumption 20 50 calc'!C13</f>
        <v>1.1028035805778034</v>
      </c>
      <c r="F13" s="9">
        <f>'Food consumption 20 50 calc'!F13/'Food consumption 20 50 calc'!C13</f>
        <v>1.1295359137118244</v>
      </c>
    </row>
    <row r="14" spans="1:6">
      <c r="B14" t="s">
        <v>14</v>
      </c>
      <c r="D14" s="9">
        <f>'Food consumption 20 50 calc'!D14/'Food consumption 20 50 calc'!C14</f>
        <v>0.96072664687729037</v>
      </c>
      <c r="E14" s="9">
        <f>'Food consumption 20 50 calc'!E14/'Food consumption 20 50 calc'!C14</f>
        <v>0.88296848670310146</v>
      </c>
      <c r="F14" s="9">
        <f>'Food consumption 20 50 calc'!F14/'Food consumption 20 50 calc'!C14</f>
        <v>0.77950008108838909</v>
      </c>
    </row>
    <row r="15" spans="1:6">
      <c r="B15" t="s">
        <v>15</v>
      </c>
      <c r="D15" s="9"/>
      <c r="E15" s="9"/>
      <c r="F15" s="9"/>
    </row>
    <row r="16" spans="1:6">
      <c r="B16" t="s">
        <v>16</v>
      </c>
      <c r="D16" s="9">
        <f>'Food consumption 20 50 calc'!D16/'Food consumption 20 50 calc'!C16</f>
        <v>1.0317972814112983</v>
      </c>
      <c r="E16" s="9">
        <f>'Food consumption 20 50 calc'!E16/'Food consumption 20 50 calc'!C16</f>
        <v>1.0411606331962455</v>
      </c>
      <c r="F16" s="9">
        <f>'Food consumption 20 50 calc'!F16/'Food consumption 20 50 calc'!C16</f>
        <v>1.0703596503159998</v>
      </c>
    </row>
    <row r="17" spans="1:6">
      <c r="B17" t="s">
        <v>17</v>
      </c>
      <c r="D17" s="9">
        <f>'Food consumption 20 50 calc'!D17/'Food consumption 20 50 calc'!C17</f>
        <v>1.0517315936003029</v>
      </c>
      <c r="E17" s="9">
        <f>'Food consumption 20 50 calc'!E17/'Food consumption 20 50 calc'!C17</f>
        <v>1.0926148637968109</v>
      </c>
      <c r="F17" s="9">
        <f>'Food consumption 20 50 calc'!F17/'Food consumption 20 50 calc'!C17</f>
        <v>1.1309260434290278</v>
      </c>
    </row>
    <row r="18" spans="1:6">
      <c r="B18" t="s">
        <v>18</v>
      </c>
      <c r="D18" s="9">
        <f>'Food consumption 20 50 calc'!D18/'Food consumption 20 50 calc'!C18</f>
        <v>0.75326987913989485</v>
      </c>
      <c r="E18" s="9">
        <f>'Food consumption 20 50 calc'!E18/'Food consumption 20 50 calc'!C18</f>
        <v>0.47229744403501922</v>
      </c>
      <c r="F18" s="9">
        <f>'Food consumption 20 50 calc'!F18/'Food consumption 20 50 calc'!C18</f>
        <v>0.1858754268130578</v>
      </c>
    </row>
    <row r="19" spans="1:6">
      <c r="B19" t="s">
        <v>19</v>
      </c>
      <c r="D19" s="9">
        <f>'Food consumption 20 50 calc'!D19/'Food consumption 20 50 calc'!C19</f>
        <v>0.76515919806337551</v>
      </c>
      <c r="E19" s="9">
        <f>'Food consumption 20 50 calc'!E19/'Food consumption 20 50 calc'!C19</f>
        <v>0.49517640070446356</v>
      </c>
      <c r="F19" s="9">
        <f>'Food consumption 20 50 calc'!F19/'Food consumption 20 50 calc'!C19</f>
        <v>0.21932671460715375</v>
      </c>
    </row>
    <row r="20" spans="1:6">
      <c r="B20" t="s">
        <v>20</v>
      </c>
      <c r="D20" s="9">
        <f>'Food consumption 20 50 calc'!D20/'Food consumption 20 50 calc'!C20</f>
        <v>0.68274500663869209</v>
      </c>
      <c r="E20" s="9">
        <f>'Food consumption 20 50 calc'!E20/'Food consumption 20 50 calc'!C20</f>
        <v>0.34045536057176223</v>
      </c>
      <c r="F20" s="9">
        <f>'Food consumption 20 50 calc'!F20/'Food consumption 20 50 calc'!C20</f>
        <v>0</v>
      </c>
    </row>
    <row r="22" spans="1:6">
      <c r="A22" s="1" t="s">
        <v>2</v>
      </c>
      <c r="B22" s="1" t="s">
        <v>21</v>
      </c>
      <c r="C22" s="1"/>
      <c r="D22" s="2"/>
    </row>
    <row r="23" spans="1:6">
      <c r="A23" t="s">
        <v>4</v>
      </c>
      <c r="B23" t="s">
        <v>22</v>
      </c>
      <c r="D23" s="9">
        <f>'Food consumption 20 50 calc'!D23/'Food consumption 20 50 calc'!C23</f>
        <v>1.1118790581483229</v>
      </c>
      <c r="E23" s="9">
        <f>'Food consumption 20 50 calc'!E23/'Food consumption 20 50 calc'!C23</f>
        <v>1.1935561089005018</v>
      </c>
      <c r="F23" s="9">
        <f>'Food consumption 20 50 calc'!F23/'Food consumption 20 50 calc'!C23</f>
        <v>1.2654488205017194</v>
      </c>
    </row>
    <row r="24" spans="1:6">
      <c r="A24" t="s">
        <v>23</v>
      </c>
      <c r="B24" t="s">
        <v>24</v>
      </c>
      <c r="D24" s="9">
        <f>'Food consumption 20 50 calc'!D24/'Food consumption 20 50 calc'!C24</f>
        <v>1.8674553985203102</v>
      </c>
      <c r="E24" s="9">
        <f>'Food consumption 20 50 calc'!E24/'Food consumption 20 50 calc'!C24</f>
        <v>2.6953463088553273</v>
      </c>
      <c r="F24" s="9">
        <f>'Food consumption 20 50 calc'!F24/'Food consumption 20 50 calc'!C24</f>
        <v>3.585928738730682</v>
      </c>
    </row>
    <row r="25" spans="1:6">
      <c r="B25" t="s">
        <v>25</v>
      </c>
      <c r="D25" s="9"/>
      <c r="E25" s="9"/>
      <c r="F25" s="9"/>
    </row>
    <row r="26" spans="1:6">
      <c r="B26" t="s">
        <v>26</v>
      </c>
      <c r="D26" s="9">
        <f>'Food consumption 20 50 calc'!D26/'Food consumption 20 50 calc'!C26</f>
        <v>1.8674543767377043</v>
      </c>
      <c r="E26" s="9">
        <f>'Food consumption 20 50 calc'!E26/'Food consumption 20 50 calc'!C26</f>
        <v>2.6953477472157101</v>
      </c>
      <c r="F26" s="9">
        <f>'Food consumption 20 50 calc'!F26/'Food consumption 20 50 calc'!C26</f>
        <v>3.585928899494399</v>
      </c>
    </row>
    <row r="27" spans="1:6">
      <c r="B27" t="s">
        <v>27</v>
      </c>
      <c r="D27" s="9">
        <f>'Food consumption 20 50 calc'!D27/'Food consumption 20 50 calc'!C27</f>
        <v>1.8674545258909114</v>
      </c>
      <c r="E27" s="9">
        <f>'Food consumption 20 50 calc'!E27/'Food consumption 20 50 calc'!C27</f>
        <v>2.6953467129114919</v>
      </c>
      <c r="F27" s="9">
        <f>'Food consumption 20 50 calc'!F27/'Food consumption 20 50 calc'!C27</f>
        <v>3.5859305540510373</v>
      </c>
    </row>
    <row r="28" spans="1:6">
      <c r="B28" t="s">
        <v>28</v>
      </c>
      <c r="D28" s="9">
        <f>'Food consumption 20 50 calc'!D28/'Food consumption 20 50 calc'!C28</f>
        <v>1.8674545974498253</v>
      </c>
      <c r="E28" s="9">
        <f>'Food consumption 20 50 calc'!E28/'Food consumption 20 50 calc'!C28</f>
        <v>2.6953476018736442</v>
      </c>
      <c r="F28" s="9">
        <f>'Food consumption 20 50 calc'!F28/'Food consumption 20 50 calc'!C28</f>
        <v>3.5859296814115891</v>
      </c>
    </row>
    <row r="29" spans="1:6">
      <c r="B29" t="s">
        <v>29</v>
      </c>
      <c r="D29" s="10">
        <f>'Food consumption 20 50 calc'!D29/'Food consumption 20 50 calc'!C29</f>
        <v>1.3069970192484202</v>
      </c>
      <c r="E29" s="10">
        <f>'Food consumption 20 50 calc'!E29/'Food consumption 20 50 calc'!C29</f>
        <v>1.5813744056697776</v>
      </c>
      <c r="F29" s="10">
        <f>'Food consumption 20 50 calc'!F29/'Food consumption 20 50 calc'!C29</f>
        <v>1.8646833038300965</v>
      </c>
    </row>
    <row r="30" spans="1:6">
      <c r="A30" t="s">
        <v>7</v>
      </c>
      <c r="B30" t="s">
        <v>30</v>
      </c>
      <c r="D30" s="9"/>
      <c r="E30" s="9"/>
      <c r="F30" s="9"/>
    </row>
    <row r="31" spans="1:6">
      <c r="B31" t="s">
        <v>31</v>
      </c>
      <c r="D31" s="9"/>
      <c r="E31" s="9"/>
      <c r="F31" s="9"/>
    </row>
    <row r="32" spans="1:6">
      <c r="B32" t="s">
        <v>32</v>
      </c>
      <c r="D32" s="9">
        <f>'Food consumption 20 50 calc'!D32/'Food consumption 20 50 calc'!C32</f>
        <v>1.8304768576927108</v>
      </c>
      <c r="E32" s="9">
        <f>'Food consumption 20 50 calc'!E32/'Food consumption 20 50 calc'!D32</f>
        <v>1.4680998293574541</v>
      </c>
      <c r="F32" s="9">
        <f>'Food consumption 20 50 calc'!F32/'Food consumption 20 50 calc'!E32</f>
        <v>1.3591561865190513</v>
      </c>
    </row>
    <row r="33" spans="1:6">
      <c r="B33" t="s">
        <v>7</v>
      </c>
      <c r="D33" s="10">
        <f>D32</f>
        <v>1.8304768576927108</v>
      </c>
      <c r="E33" s="10">
        <f t="shared" ref="E33:F33" si="0">E32</f>
        <v>1.4680998293574541</v>
      </c>
      <c r="F33" s="10">
        <f t="shared" si="0"/>
        <v>1.3591561865190513</v>
      </c>
    </row>
    <row r="34" spans="1:6">
      <c r="A34" s="1" t="s">
        <v>2</v>
      </c>
      <c r="B34" s="1" t="s">
        <v>21</v>
      </c>
      <c r="C34" s="1"/>
      <c r="D34" s="12"/>
      <c r="E34" s="9"/>
      <c r="F34" s="9"/>
    </row>
    <row r="35" spans="1:6">
      <c r="B35" t="s">
        <v>33</v>
      </c>
      <c r="D35" s="9">
        <f>'Food consumption 20 50 calc'!D35/'Food consumption 20 50 calc'!C35</f>
        <v>1.0318049042498376</v>
      </c>
      <c r="E35" s="9">
        <f>'Food consumption 20 50 calc'!E35/'Food consumption 20 50 calc'!C35</f>
        <v>1.0411766364121022</v>
      </c>
      <c r="F35" s="9">
        <f>'Food consumption 20 50 calc'!F35/'Food consumption 20 50 calc'!C35</f>
        <v>1.0703853156286935</v>
      </c>
    </row>
    <row r="36" spans="1:6">
      <c r="B36" t="s">
        <v>34</v>
      </c>
      <c r="D36" s="9">
        <f>'Food consumption 20 50 calc'!D36/'Food consumption 20 50 calc'!C36</f>
        <v>0.76296765786038967</v>
      </c>
      <c r="E36" s="9">
        <f>'Food consumption 20 50 calc'!E36/'Food consumption 20 50 calc'!C36</f>
        <v>0.49450186816870328</v>
      </c>
      <c r="F36" s="9">
        <f>'Food consumption 20 50 calc'!F36/'Food consumption 20 50 calc'!C36</f>
        <v>0.22326155493591404</v>
      </c>
    </row>
    <row r="37" spans="1:6">
      <c r="B37" t="s">
        <v>35</v>
      </c>
      <c r="D37" s="9">
        <f>'Food consumption 20 50 calc'!D37/'Food consumption 20 50 calc'!C37</f>
        <v>0.96072664687729037</v>
      </c>
      <c r="E37" s="9">
        <f>'Food consumption 20 50 calc'!E37/'Food consumption 20 50 calc'!C37</f>
        <v>0.88296848670310146</v>
      </c>
      <c r="F37" s="9">
        <f>'Food consumption 20 50 calc'!F37/'Food consumption 20 50 calc'!C37</f>
        <v>0.77950008108838909</v>
      </c>
    </row>
    <row r="38" spans="1:6">
      <c r="B38" t="s">
        <v>36</v>
      </c>
      <c r="D38" s="9">
        <f>'Food consumption 20 50 calc'!D38/'Food consumption 20 50 calc'!C38</f>
        <v>1.0517315936003029</v>
      </c>
      <c r="E38" s="9">
        <f>'Food consumption 20 50 calc'!E38/'Food consumption 20 50 calc'!C38</f>
        <v>1.0926148637968109</v>
      </c>
      <c r="F38" s="9">
        <f>'Food consumption 20 50 calc'!F38/'Food consumption 20 50 calc'!C38</f>
        <v>1.1309260434290278</v>
      </c>
    </row>
    <row r="39" spans="1:6">
      <c r="B39" t="s">
        <v>29</v>
      </c>
      <c r="D39" s="9">
        <f>'Food consumption 20 50 calc'!D39/'Food consumption 20 50 calc'!C39</f>
        <v>1.3069970192484202</v>
      </c>
      <c r="E39" s="9">
        <f>'Food consumption 20 50 calc'!E39/'Food consumption 20 50 calc'!C39</f>
        <v>1.5813744056697776</v>
      </c>
      <c r="F39" s="9">
        <f>'Food consumption 20 50 calc'!F39/'Food consumption 20 50 calc'!C39</f>
        <v>1.8646833038300965</v>
      </c>
    </row>
    <row r="40" spans="1:6">
      <c r="B40" t="s">
        <v>37</v>
      </c>
      <c r="D40" s="9">
        <f>'Food consumption 20 50 calc'!D40/'Food consumption 20 50 calc'!C40</f>
        <v>1.8674545258909114</v>
      </c>
      <c r="E40" s="9">
        <f>'Food consumption 20 50 calc'!E40/'Food consumption 20 50 calc'!C40</f>
        <v>2.6953467129114919</v>
      </c>
      <c r="F40" s="9">
        <f>'Food consumption 20 50 calc'!F40/'Food consumption 20 50 calc'!C40</f>
        <v>3.5859305540510373</v>
      </c>
    </row>
    <row r="41" spans="1:6">
      <c r="B41" t="s">
        <v>38</v>
      </c>
      <c r="D41" s="9">
        <f>'Food consumption 20 50 calc'!D41/'Food consumption 20 50 calc'!C41</f>
        <v>1.0860801019736719</v>
      </c>
      <c r="E41" s="9">
        <f>'Food consumption 20 50 calc'!E41/'Food consumption 20 50 calc'!C41</f>
        <v>1.1505487860873642</v>
      </c>
      <c r="F41" s="9">
        <f>'Food consumption 20 50 calc'!F41/'Food consumption 20 50 calc'!C41</f>
        <v>1.2105374245428426</v>
      </c>
    </row>
    <row r="42" spans="1:6">
      <c r="B42" t="s">
        <v>5</v>
      </c>
      <c r="D42" s="9">
        <f>'Food consumption 20 50 calc'!D42/'Food consumption 20 50 calc'!C42</f>
        <v>1.0032278960390217</v>
      </c>
      <c r="E42" s="9">
        <f>'Food consumption 20 50 calc'!E42/'Food consumption 20 50 calc'!C42</f>
        <v>1.0010932609139742</v>
      </c>
      <c r="F42" s="9">
        <f>'Food consumption 20 50 calc'!F42/'Food consumption 20 50 calc'!C42</f>
        <v>0.99622991126569282</v>
      </c>
    </row>
    <row r="43" spans="1:6">
      <c r="B43" t="s">
        <v>39</v>
      </c>
      <c r="D43" s="9">
        <f>'Food consumption 20 50 calc'!D43/'Food consumption 20 50 calc'!C43</f>
        <v>0.9671782533746367</v>
      </c>
      <c r="E43" s="9">
        <f>'Food consumption 20 50 calc'!E43/'Food consumption 20 50 calc'!C43</f>
        <v>0.92253448053893006</v>
      </c>
      <c r="F43" s="9">
        <f>'Food consumption 20 50 calc'!F43/'Food consumption 20 50 calc'!C43</f>
        <v>0.90088317853944577</v>
      </c>
    </row>
    <row r="44" spans="1:6">
      <c r="B44" t="s">
        <v>7</v>
      </c>
      <c r="D44" s="9">
        <f>'Food consumption 20 50 calc'!D44/'Food consumption 20 50 calc'!C44</f>
        <v>1.8304768576927108</v>
      </c>
      <c r="E44" s="9">
        <f>'Food consumption 20 50 calc'!E44/'Food consumption 20 50 calc'!C44</f>
        <v>2.6873227624214375</v>
      </c>
      <c r="F44" s="9">
        <f>'Food consumption 20 50 calc'!F44/'Food consumption 20 50 calc'!C44</f>
        <v>3.6524913577185636</v>
      </c>
    </row>
    <row r="45" spans="1:6">
      <c r="B45" t="s">
        <v>8</v>
      </c>
      <c r="D45" s="9">
        <f>'Food consumption 20 50 calc'!D45/'Food consumption 20 50 calc'!C45</f>
        <v>0.96384729600313257</v>
      </c>
      <c r="E45" s="9">
        <f>'Food consumption 20 50 calc'!E45/'Food consumption 20 50 calc'!C45</f>
        <v>0.9081851782086946</v>
      </c>
      <c r="F45" s="9">
        <f>'Food consumption 20 50 calc'!F45/'Food consumption 20 50 calc'!C45</f>
        <v>0.87145280498496436</v>
      </c>
    </row>
    <row r="46" spans="1:6">
      <c r="D46" s="10">
        <f>'Food consumption 20 50 calc'!D46/'Food consumption 20 50 calc'!C46</f>
        <v>1.008261884383467</v>
      </c>
      <c r="E46" s="10">
        <f>'Food consumption 20 50 calc'!E46/'Food consumption 20 50 calc'!C46</f>
        <v>0.99801911124092613</v>
      </c>
      <c r="F46" s="10">
        <f>'Food consumption 20 50 calc'!F46/'Food consumption 20 50 calc'!C46</f>
        <v>0.99573204125910508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32"/>
  <sheetViews>
    <sheetView tabSelected="1" topLeftCell="A26" workbookViewId="0">
      <selection activeCell="I41" sqref="I41"/>
    </sheetView>
  </sheetViews>
  <sheetFormatPr defaultColWidth="12.140625" defaultRowHeight="15"/>
  <cols>
    <col min="1" max="1" width="23.85546875" customWidth="1"/>
  </cols>
  <sheetData>
    <row r="1" spans="1:14">
      <c r="C1" s="20">
        <v>2020</v>
      </c>
      <c r="D1" s="20"/>
      <c r="E1" s="20"/>
      <c r="F1" s="20"/>
      <c r="G1" s="20">
        <v>2030</v>
      </c>
      <c r="H1" s="20"/>
      <c r="I1" s="20"/>
      <c r="J1" s="20"/>
      <c r="K1" s="20">
        <v>2050</v>
      </c>
      <c r="L1" s="20"/>
      <c r="M1" s="20"/>
      <c r="N1" s="20"/>
    </row>
    <row r="2" spans="1:14">
      <c r="A2" s="1" t="s">
        <v>21</v>
      </c>
      <c r="B2" s="1" t="s">
        <v>54</v>
      </c>
      <c r="C2" s="1" t="s">
        <v>55</v>
      </c>
      <c r="D2" s="1" t="s">
        <v>56</v>
      </c>
      <c r="E2" s="1" t="s">
        <v>57</v>
      </c>
      <c r="F2" s="1" t="s">
        <v>58</v>
      </c>
      <c r="G2" s="1" t="s">
        <v>55</v>
      </c>
      <c r="H2" s="1" t="s">
        <v>56</v>
      </c>
      <c r="I2" s="1" t="s">
        <v>57</v>
      </c>
      <c r="J2" s="1" t="s">
        <v>58</v>
      </c>
      <c r="K2" s="1" t="s">
        <v>55</v>
      </c>
      <c r="L2" s="1" t="s">
        <v>56</v>
      </c>
      <c r="M2" s="1" t="s">
        <v>57</v>
      </c>
      <c r="N2" s="1" t="s">
        <v>58</v>
      </c>
    </row>
    <row r="3" spans="1:14">
      <c r="A3" t="s">
        <v>33</v>
      </c>
      <c r="B3" s="7">
        <v>125</v>
      </c>
      <c r="C3" s="9">
        <f>'Food consumption 20 50 calc'!C35</f>
        <v>336.5675078913095</v>
      </c>
      <c r="D3" s="9">
        <f>C3/B3</f>
        <v>2.6925400631304761</v>
      </c>
      <c r="E3" s="9">
        <f>D3*7</f>
        <v>18.847780441913333</v>
      </c>
      <c r="F3" s="9">
        <f>D3*365/12</f>
        <v>81.898093586885309</v>
      </c>
      <c r="G3" s="9">
        <f>'Food consumption 20 50 calc'!D35</f>
        <v>347.27200525339907</v>
      </c>
      <c r="H3" s="9">
        <f t="shared" ref="H3:H13" si="0">G3/B3</f>
        <v>2.7781760420271926</v>
      </c>
      <c r="I3" s="9">
        <f>H3*7</f>
        <v>19.44723229419035</v>
      </c>
      <c r="J3" s="9">
        <f>H3*365/12</f>
        <v>84.502854611660439</v>
      </c>
      <c r="K3" s="9">
        <f>'Food consumption 20 50 calc'!F35</f>
        <v>360.2569181646021</v>
      </c>
      <c r="L3" s="9">
        <f t="shared" ref="L3:L13" si="1">K3/B3</f>
        <v>2.8820553453168167</v>
      </c>
      <c r="M3" s="9">
        <f>L3*7</f>
        <v>20.174387417217716</v>
      </c>
      <c r="N3" s="9">
        <f>L3*365/12</f>
        <v>87.662516753386512</v>
      </c>
    </row>
    <row r="4" spans="1:14">
      <c r="A4" t="s">
        <v>34</v>
      </c>
      <c r="B4" s="7">
        <v>100</v>
      </c>
      <c r="C4" s="9">
        <f>'Food consumption 20 50 calc'!C36</f>
        <v>255.35026905234471</v>
      </c>
      <c r="D4" s="9">
        <f t="shared" ref="D4:D13" si="2">C4/B4</f>
        <v>2.5535026905234472</v>
      </c>
      <c r="E4" s="9">
        <f t="shared" ref="E4:E13" si="3">D4*7</f>
        <v>17.87451883366413</v>
      </c>
      <c r="F4" s="9">
        <f t="shared" ref="F4:F13" si="4">D4*365/12</f>
        <v>77.669040170088195</v>
      </c>
      <c r="G4" s="9">
        <f>'Food consumption 20 50 calc'!D36</f>
        <v>194.82399671288778</v>
      </c>
      <c r="H4" s="9">
        <f t="shared" si="0"/>
        <v>1.9482399671288777</v>
      </c>
      <c r="I4" s="9">
        <f t="shared" ref="I4:I13" si="5">H4*7</f>
        <v>13.637679769902144</v>
      </c>
      <c r="J4" s="9">
        <f t="shared" ref="J4:J13" si="6">H4*365/12</f>
        <v>59.258965666836701</v>
      </c>
      <c r="K4" s="9">
        <f>'Food consumption 20 50 calc'!F36</f>
        <v>57.00989812193049</v>
      </c>
      <c r="L4" s="9">
        <f t="shared" si="1"/>
        <v>0.57009898121930491</v>
      </c>
      <c r="M4" s="9">
        <f t="shared" ref="M4:M13" si="7">L4*7</f>
        <v>3.9906928685351346</v>
      </c>
      <c r="N4" s="9">
        <f t="shared" ref="N4:N13" si="8">L4*365/12</f>
        <v>17.340510678753859</v>
      </c>
    </row>
    <row r="5" spans="1:14">
      <c r="A5" t="s">
        <v>35</v>
      </c>
      <c r="B5" s="7">
        <v>120</v>
      </c>
      <c r="C5" s="9">
        <f>'Food consumption 20 50 calc'!C37</f>
        <v>26.007269398359799</v>
      </c>
      <c r="D5" s="9">
        <f t="shared" si="2"/>
        <v>0.21672724498633167</v>
      </c>
      <c r="E5" s="9">
        <f t="shared" si="3"/>
        <v>1.5170907149043216</v>
      </c>
      <c r="F5" s="9">
        <f t="shared" si="4"/>
        <v>6.5921203683342542</v>
      </c>
      <c r="G5" s="9">
        <f>'Food consumption 20 50 calc'!D37</f>
        <v>24.985876723520576</v>
      </c>
      <c r="H5" s="9">
        <f t="shared" si="0"/>
        <v>0.20821563936267146</v>
      </c>
      <c r="I5" s="9">
        <f t="shared" si="5"/>
        <v>1.4575094755387001</v>
      </c>
      <c r="J5" s="9">
        <f t="shared" si="6"/>
        <v>6.3332256972812573</v>
      </c>
      <c r="K5" s="9">
        <f>'Food consumption 20 50 calc'!F37</f>
        <v>20.272668604909043</v>
      </c>
      <c r="L5" s="9">
        <f t="shared" si="1"/>
        <v>0.16893890504090869</v>
      </c>
      <c r="M5" s="9">
        <f t="shared" si="7"/>
        <v>1.1825723352863609</v>
      </c>
      <c r="N5" s="9">
        <f t="shared" si="8"/>
        <v>5.1385583616609729</v>
      </c>
    </row>
    <row r="6" spans="1:14">
      <c r="A6" t="s">
        <v>36</v>
      </c>
      <c r="B6" s="7">
        <v>100</v>
      </c>
      <c r="C6" s="9">
        <f>'Food consumption 20 50 calc'!C38</f>
        <v>15.058229839844484</v>
      </c>
      <c r="D6" s="9">
        <f t="shared" si="2"/>
        <v>0.15058229839844484</v>
      </c>
      <c r="E6" s="9">
        <f t="shared" si="3"/>
        <v>1.0540760887891139</v>
      </c>
      <c r="F6" s="9">
        <f t="shared" si="4"/>
        <v>4.5802115762860307</v>
      </c>
      <c r="G6" s="9">
        <f>'Food consumption 20 50 calc'!D38</f>
        <v>15.837216066259273</v>
      </c>
      <c r="H6" s="9">
        <f t="shared" si="0"/>
        <v>0.15837216066259274</v>
      </c>
      <c r="I6" s="9">
        <f t="shared" si="5"/>
        <v>1.1086051246381492</v>
      </c>
      <c r="J6" s="9">
        <f t="shared" si="6"/>
        <v>4.8171532201538625</v>
      </c>
      <c r="K6" s="9">
        <f>'Food consumption 20 50 calc'!F38</f>
        <v>17.029744293820247</v>
      </c>
      <c r="L6" s="9">
        <f t="shared" si="1"/>
        <v>0.17029744293820248</v>
      </c>
      <c r="M6" s="9">
        <f t="shared" si="7"/>
        <v>1.1920821005674174</v>
      </c>
      <c r="N6" s="9">
        <f t="shared" si="8"/>
        <v>5.1798805560369923</v>
      </c>
    </row>
    <row r="7" spans="1:14">
      <c r="A7" t="s">
        <v>29</v>
      </c>
      <c r="B7" s="7">
        <v>20</v>
      </c>
      <c r="C7" s="9">
        <f>'Food consumption 20 50 calc'!C39</f>
        <v>3.8405237126523732</v>
      </c>
      <c r="D7" s="9">
        <f t="shared" si="2"/>
        <v>0.19202618563261867</v>
      </c>
      <c r="E7" s="9">
        <f t="shared" si="3"/>
        <v>1.3441832994283307</v>
      </c>
      <c r="F7" s="9">
        <f t="shared" si="4"/>
        <v>5.8407964796588177</v>
      </c>
      <c r="G7" s="9">
        <f>'Food consumption 20 50 calc'!D39</f>
        <v>5.0195530447895278</v>
      </c>
      <c r="H7" s="9">
        <f t="shared" si="0"/>
        <v>0.25097765223947638</v>
      </c>
      <c r="I7" s="9">
        <f t="shared" si="5"/>
        <v>1.7568435656763346</v>
      </c>
      <c r="J7" s="9">
        <f t="shared" si="6"/>
        <v>7.6339035889507398</v>
      </c>
      <c r="K7" s="9">
        <f>'Food consumption 20 50 calc'!F39</f>
        <v>7.1613604449464558</v>
      </c>
      <c r="L7" s="9">
        <f t="shared" si="1"/>
        <v>0.35806802224732281</v>
      </c>
      <c r="M7" s="9">
        <f t="shared" si="7"/>
        <v>2.5064761557312596</v>
      </c>
      <c r="N7" s="9">
        <f t="shared" si="8"/>
        <v>10.891235676689403</v>
      </c>
    </row>
    <row r="8" spans="1:14">
      <c r="A8" t="s">
        <v>37</v>
      </c>
      <c r="B8" s="7">
        <v>80</v>
      </c>
      <c r="C8" s="9">
        <f>'Food consumption 20 50 calc'!C40</f>
        <v>6.0481958417422454</v>
      </c>
      <c r="D8" s="9">
        <f t="shared" si="2"/>
        <v>7.5602448021778068E-2</v>
      </c>
      <c r="E8" s="9">
        <f t="shared" si="3"/>
        <v>0.52921713615244648</v>
      </c>
      <c r="F8" s="9">
        <f t="shared" si="4"/>
        <v>2.299574460662416</v>
      </c>
      <c r="G8" s="9">
        <f>'Food consumption 20 50 calc'!D40</f>
        <v>11.294730698136147</v>
      </c>
      <c r="H8" s="9">
        <f t="shared" si="0"/>
        <v>0.14118413372670185</v>
      </c>
      <c r="I8" s="9">
        <f t="shared" si="5"/>
        <v>0.98828893608691293</v>
      </c>
      <c r="J8" s="9">
        <f t="shared" si="6"/>
        <v>4.2943507341871809</v>
      </c>
      <c r="K8" s="9">
        <f>'Food consumption 20 50 calc'!F40</f>
        <v>21.688410265787951</v>
      </c>
      <c r="L8" s="9">
        <f t="shared" si="1"/>
        <v>0.2711051283223494</v>
      </c>
      <c r="M8" s="9">
        <f t="shared" si="7"/>
        <v>1.8977358982564458</v>
      </c>
      <c r="N8" s="9">
        <f t="shared" si="8"/>
        <v>8.2461143198047946</v>
      </c>
    </row>
    <row r="9" spans="1:14">
      <c r="A9" t="s">
        <v>38</v>
      </c>
      <c r="B9" s="7">
        <v>80</v>
      </c>
      <c r="C9" s="9">
        <f>'Food consumption 20 50 calc'!C41</f>
        <v>473.36526093178281</v>
      </c>
      <c r="D9" s="9">
        <f t="shared" si="2"/>
        <v>5.9170657616472848</v>
      </c>
      <c r="E9" s="9">
        <f t="shared" si="3"/>
        <v>41.419460331530992</v>
      </c>
      <c r="F9" s="9">
        <f t="shared" si="4"/>
        <v>179.9774169167716</v>
      </c>
      <c r="G9" s="9">
        <f>'Food consumption 20 50 calc'!D41</f>
        <v>514.1125908635845</v>
      </c>
      <c r="H9" s="9">
        <f t="shared" si="0"/>
        <v>6.4264073857948061</v>
      </c>
      <c r="I9" s="9">
        <f t="shared" si="5"/>
        <v>44.984851700563645</v>
      </c>
      <c r="J9" s="9">
        <f t="shared" si="6"/>
        <v>195.46989131792535</v>
      </c>
      <c r="K9" s="9">
        <f>'Food consumption 20 50 calc'!F41</f>
        <v>573.02636383641106</v>
      </c>
      <c r="L9" s="9">
        <f t="shared" si="1"/>
        <v>7.1628295479551385</v>
      </c>
      <c r="M9" s="9">
        <f t="shared" si="7"/>
        <v>50.139806835685967</v>
      </c>
      <c r="N9" s="9">
        <f t="shared" si="8"/>
        <v>217.86939875030214</v>
      </c>
    </row>
    <row r="10" spans="1:14">
      <c r="A10" t="s">
        <v>5</v>
      </c>
      <c r="B10" s="7">
        <v>20</v>
      </c>
      <c r="C10" s="9">
        <f>'Food consumption 20 50 calc'!C42</f>
        <v>373.92353377716671</v>
      </c>
      <c r="D10" s="9">
        <f t="shared" si="2"/>
        <v>18.696176688858337</v>
      </c>
      <c r="E10" s="9">
        <f t="shared" si="3"/>
        <v>130.87323682200835</v>
      </c>
      <c r="F10" s="9">
        <f t="shared" si="4"/>
        <v>568.67537428610774</v>
      </c>
      <c r="G10" s="9">
        <f>'Food consumption 20 50 calc'!D42</f>
        <v>375.13052007074305</v>
      </c>
      <c r="H10" s="9">
        <f t="shared" si="0"/>
        <v>18.756526003537154</v>
      </c>
      <c r="I10" s="9">
        <f t="shared" si="5"/>
        <v>131.29568202476008</v>
      </c>
      <c r="J10" s="9">
        <f t="shared" si="6"/>
        <v>570.51099927425514</v>
      </c>
      <c r="K10" s="9">
        <f>'Food consumption 20 50 calc'!F42</f>
        <v>372.51380887498107</v>
      </c>
      <c r="L10" s="9">
        <f t="shared" si="1"/>
        <v>18.625690443749054</v>
      </c>
      <c r="M10" s="9">
        <f t="shared" si="7"/>
        <v>130.37983310624338</v>
      </c>
      <c r="N10" s="9">
        <f t="shared" si="8"/>
        <v>566.53141766403371</v>
      </c>
    </row>
    <row r="11" spans="1:14">
      <c r="A11" t="s">
        <v>39</v>
      </c>
      <c r="B11" s="7">
        <v>15</v>
      </c>
      <c r="C11" s="9">
        <f>'Food consumption 20 50 calc'!C43</f>
        <v>47.71990072449092</v>
      </c>
      <c r="D11" s="9">
        <f t="shared" si="2"/>
        <v>3.1813267149660613</v>
      </c>
      <c r="E11" s="9">
        <f t="shared" si="3"/>
        <v>22.269287004762429</v>
      </c>
      <c r="F11" s="9">
        <f t="shared" si="4"/>
        <v>96.765354246884371</v>
      </c>
      <c r="G11" s="9">
        <f>'Food consumption 20 50 calc'!D43</f>
        <v>46.153650233924189</v>
      </c>
      <c r="H11" s="9">
        <f t="shared" si="0"/>
        <v>3.076910015594946</v>
      </c>
      <c r="I11" s="9">
        <f t="shared" si="5"/>
        <v>21.538370109164621</v>
      </c>
      <c r="J11" s="9">
        <f t="shared" si="6"/>
        <v>93.589346307679605</v>
      </c>
      <c r="K11" s="9">
        <f>'Food consumption 20 50 calc'!F43</f>
        <v>42.99005584426618</v>
      </c>
      <c r="L11" s="9">
        <f t="shared" si="1"/>
        <v>2.8660037229510786</v>
      </c>
      <c r="M11" s="9">
        <f t="shared" si="7"/>
        <v>20.062026060657551</v>
      </c>
      <c r="N11" s="9">
        <f t="shared" si="8"/>
        <v>87.174279906428637</v>
      </c>
    </row>
    <row r="12" spans="1:14">
      <c r="A12" t="s">
        <v>7</v>
      </c>
      <c r="B12" s="7">
        <v>50</v>
      </c>
      <c r="C12" s="9">
        <f>'Food consumption 20 50 calc'!C44</f>
        <v>41.338731840193958</v>
      </c>
      <c r="D12" s="9">
        <f t="shared" si="2"/>
        <v>0.82677463680387919</v>
      </c>
      <c r="E12" s="9">
        <f t="shared" si="3"/>
        <v>5.7874224576271542</v>
      </c>
      <c r="F12" s="9">
        <f t="shared" si="4"/>
        <v>25.147728536117992</v>
      </c>
      <c r="G12" s="9">
        <f>'Food consumption 20 50 calc'!D44</f>
        <v>75.669591959839849</v>
      </c>
      <c r="H12" s="9">
        <f t="shared" si="0"/>
        <v>1.5133918391967969</v>
      </c>
      <c r="I12" s="9">
        <f t="shared" si="5"/>
        <v>10.593742874377579</v>
      </c>
      <c r="J12" s="9">
        <f t="shared" si="6"/>
        <v>46.032335108902572</v>
      </c>
      <c r="K12" s="9">
        <f>'Food consumption 20 50 calc'!F44</f>
        <v>150.98936078535365</v>
      </c>
      <c r="L12" s="9">
        <f t="shared" si="1"/>
        <v>3.0197872157070731</v>
      </c>
      <c r="M12" s="9">
        <f t="shared" si="7"/>
        <v>21.138510509949512</v>
      </c>
      <c r="N12" s="9">
        <f t="shared" si="8"/>
        <v>91.851861144423481</v>
      </c>
    </row>
    <row r="13" spans="1:14">
      <c r="A13" t="s">
        <v>8</v>
      </c>
      <c r="B13" s="7">
        <v>75</v>
      </c>
      <c r="C13" s="9">
        <f>'Food consumption 20 50 calc'!C45</f>
        <v>406.01480247304943</v>
      </c>
      <c r="D13" s="9">
        <f t="shared" si="2"/>
        <v>5.4135306996406589</v>
      </c>
      <c r="E13" s="9">
        <f t="shared" si="3"/>
        <v>37.894714897484612</v>
      </c>
      <c r="F13" s="9">
        <f t="shared" si="4"/>
        <v>164.66155878073673</v>
      </c>
      <c r="G13" s="9">
        <f>'Food consumption 20 50 calc'!D45</f>
        <v>391.33626950089467</v>
      </c>
      <c r="H13" s="9">
        <f t="shared" si="0"/>
        <v>5.2178169266785952</v>
      </c>
      <c r="I13" s="9">
        <f t="shared" si="5"/>
        <v>36.524718486750167</v>
      </c>
      <c r="J13" s="9">
        <f t="shared" si="6"/>
        <v>158.70859818647395</v>
      </c>
      <c r="K13" s="9">
        <f>'Food consumption 20 50 calc'!F45</f>
        <v>353.82273848055519</v>
      </c>
      <c r="L13" s="9">
        <f t="shared" si="1"/>
        <v>4.7176365130740692</v>
      </c>
      <c r="M13" s="9">
        <f t="shared" si="7"/>
        <v>33.023455591518484</v>
      </c>
      <c r="N13" s="9">
        <f t="shared" si="8"/>
        <v>143.49477727266961</v>
      </c>
    </row>
    <row r="14" spans="1:14">
      <c r="A14" t="s">
        <v>9</v>
      </c>
      <c r="C14" s="18">
        <f>SUM(C3:C13)</f>
        <v>1985.2342254829371</v>
      </c>
      <c r="G14" s="19">
        <f>SUM(G3:G13)</f>
        <v>2001.6360011279785</v>
      </c>
      <c r="K14" s="19">
        <f>SUM(K3:K13)</f>
        <v>1976.7613277175635</v>
      </c>
      <c r="N14" s="15"/>
    </row>
    <row r="15" spans="1:14">
      <c r="C15" s="20">
        <v>2020</v>
      </c>
      <c r="D15" s="20"/>
      <c r="E15" s="20"/>
      <c r="F15" s="20"/>
      <c r="G15" s="20">
        <v>2030</v>
      </c>
      <c r="H15" s="20"/>
      <c r="I15" s="20"/>
      <c r="J15" s="20"/>
      <c r="K15" s="20">
        <v>2050</v>
      </c>
      <c r="L15" s="20"/>
      <c r="M15" s="20"/>
      <c r="N15" s="20"/>
    </row>
    <row r="16" spans="1:14">
      <c r="A16" s="1" t="s">
        <v>21</v>
      </c>
      <c r="B16" s="1" t="s">
        <v>54</v>
      </c>
      <c r="C16" s="1" t="s">
        <v>55</v>
      </c>
      <c r="D16" s="1" t="s">
        <v>56</v>
      </c>
      <c r="E16" s="1" t="s">
        <v>57</v>
      </c>
      <c r="F16" s="1" t="s">
        <v>58</v>
      </c>
      <c r="G16" s="1" t="s">
        <v>55</v>
      </c>
      <c r="H16" s="1" t="s">
        <v>56</v>
      </c>
      <c r="I16" s="1" t="s">
        <v>57</v>
      </c>
      <c r="J16" s="1" t="s">
        <v>58</v>
      </c>
      <c r="K16" s="1" t="s">
        <v>55</v>
      </c>
      <c r="L16" s="1" t="s">
        <v>56</v>
      </c>
      <c r="M16" s="1" t="s">
        <v>57</v>
      </c>
      <c r="N16" s="1" t="s">
        <v>58</v>
      </c>
    </row>
    <row r="17" spans="1:14">
      <c r="A17" t="s">
        <v>33</v>
      </c>
      <c r="B17">
        <v>125</v>
      </c>
      <c r="C17" s="9">
        <f>'Food consumption 20 50 calc'!C35</f>
        <v>336.5675078913095</v>
      </c>
      <c r="D17" s="4">
        <f>C17/B17</f>
        <v>2.6925400631304761</v>
      </c>
      <c r="E17" s="4">
        <f>D17*7</f>
        <v>18.847780441913333</v>
      </c>
      <c r="F17" s="4">
        <f>D17*365/12</f>
        <v>81.898093586885309</v>
      </c>
      <c r="G17" s="4">
        <f>'Food consumption 20 50 calc'!D35</f>
        <v>347.27200525339907</v>
      </c>
      <c r="H17" s="4">
        <f t="shared" ref="H17:H31" si="9">G17/B17</f>
        <v>2.7781760420271926</v>
      </c>
      <c r="I17" s="4">
        <f>H17*7</f>
        <v>19.44723229419035</v>
      </c>
      <c r="J17" s="4">
        <f>H17*365/12</f>
        <v>84.502854611660439</v>
      </c>
      <c r="K17" s="9">
        <f>'Food consumption 20 50 calc'!F35</f>
        <v>360.2569181646021</v>
      </c>
      <c r="L17" s="4">
        <f t="shared" ref="L17:L31" si="10">K17/B17</f>
        <v>2.8820553453168167</v>
      </c>
      <c r="M17" s="4">
        <f>L17*7</f>
        <v>20.174387417217716</v>
      </c>
      <c r="N17" s="4">
        <f>L17*365/12</f>
        <v>87.662516753386512</v>
      </c>
    </row>
    <row r="18" spans="1:14">
      <c r="A18" t="s">
        <v>12</v>
      </c>
      <c r="B18">
        <v>100</v>
      </c>
      <c r="C18" s="9">
        <f>'Food consumption 20 50 calc'!C12</f>
        <v>105.63326807315514</v>
      </c>
      <c r="D18" s="4">
        <f t="shared" ref="D18:D31" si="11">C18/B18</f>
        <v>1.0563326807315514</v>
      </c>
      <c r="E18" s="4">
        <f t="shared" ref="E18:E31" si="12">D18*7</f>
        <v>7.3943287651208598</v>
      </c>
      <c r="F18" s="4">
        <f t="shared" ref="F18:F31" si="13">D18*365/12</f>
        <v>32.130119038918018</v>
      </c>
      <c r="G18" s="4">
        <f>'Food consumption 20 50 calc'!D12</f>
        <v>74.617943590689904</v>
      </c>
      <c r="H18" s="4">
        <f t="shared" si="9"/>
        <v>0.74617943590689906</v>
      </c>
      <c r="I18" s="4">
        <f t="shared" ref="I18:I31" si="14">H18*7</f>
        <v>5.2232560513482937</v>
      </c>
      <c r="J18" s="4">
        <f t="shared" ref="J18:J31" si="15">H18*365/12</f>
        <v>22.696291175501514</v>
      </c>
      <c r="K18" s="9">
        <f>'Food consumption 20 50 calc'!F12</f>
        <v>7.2015461900431017</v>
      </c>
      <c r="L18" s="4">
        <f t="shared" si="10"/>
        <v>7.201546190043101E-2</v>
      </c>
      <c r="M18" s="4">
        <f t="shared" ref="M18:M31" si="16">L18*7</f>
        <v>0.50410823330301713</v>
      </c>
      <c r="N18" s="4">
        <f t="shared" ref="N18:N31" si="17">L18*365/12</f>
        <v>2.1904702994714431</v>
      </c>
    </row>
    <row r="19" spans="1:14">
      <c r="A19" t="s">
        <v>13</v>
      </c>
      <c r="B19">
        <v>60</v>
      </c>
      <c r="C19" s="9">
        <f>'Food consumption 20 50 calc'!C13</f>
        <v>20.34093615321035</v>
      </c>
      <c r="D19" s="4">
        <f t="shared" si="11"/>
        <v>0.33901560255350582</v>
      </c>
      <c r="E19" s="4">
        <f t="shared" si="12"/>
        <v>2.373109217874541</v>
      </c>
      <c r="F19" s="4">
        <f t="shared" si="13"/>
        <v>10.311724577669136</v>
      </c>
      <c r="G19" s="9">
        <f>'Food consumption 20 50 calc'!D13</f>
        <v>21.769126507071164</v>
      </c>
      <c r="H19" s="4">
        <f t="shared" si="9"/>
        <v>0.36281877511785271</v>
      </c>
      <c r="I19" s="4">
        <f t="shared" si="14"/>
        <v>2.5397314258249688</v>
      </c>
      <c r="J19" s="4">
        <f t="shared" si="15"/>
        <v>11.035737743168021</v>
      </c>
      <c r="K19" s="9">
        <f>'Food consumption 20 50 calc'!F13</f>
        <v>22.975817903570334</v>
      </c>
      <c r="L19" s="4">
        <f t="shared" si="10"/>
        <v>0.38293029839283893</v>
      </c>
      <c r="M19" s="4">
        <f t="shared" si="16"/>
        <v>2.6805120887498726</v>
      </c>
      <c r="N19" s="4">
        <f t="shared" si="17"/>
        <v>11.647463242782186</v>
      </c>
    </row>
    <row r="20" spans="1:14">
      <c r="A20" t="s">
        <v>14</v>
      </c>
      <c r="B20">
        <v>120</v>
      </c>
      <c r="C20" s="9">
        <f>'Food consumption 20 50 calc'!C14</f>
        <v>26.007269398359799</v>
      </c>
      <c r="D20" s="4">
        <f t="shared" si="11"/>
        <v>0.21672724498633167</v>
      </c>
      <c r="E20" s="4">
        <f t="shared" si="12"/>
        <v>1.5170907149043216</v>
      </c>
      <c r="F20" s="4">
        <f t="shared" si="13"/>
        <v>6.5921203683342542</v>
      </c>
      <c r="G20" s="4">
        <f>'Food consumption 20 50 calc'!D14</f>
        <v>24.985876723520576</v>
      </c>
      <c r="H20" s="4">
        <f t="shared" si="9"/>
        <v>0.20821563936267146</v>
      </c>
      <c r="I20" s="4">
        <f t="shared" si="14"/>
        <v>1.4575094755387001</v>
      </c>
      <c r="J20" s="4">
        <f t="shared" si="15"/>
        <v>6.3332256972812573</v>
      </c>
      <c r="K20" s="9">
        <f>'Food consumption 20 50 calc'!F14</f>
        <v>20.272668604909043</v>
      </c>
      <c r="L20" s="4">
        <f t="shared" si="10"/>
        <v>0.16893890504090869</v>
      </c>
      <c r="M20" s="4">
        <f t="shared" si="16"/>
        <v>1.1825723352863609</v>
      </c>
      <c r="N20" s="4">
        <f t="shared" si="17"/>
        <v>5.1385583616609729</v>
      </c>
    </row>
    <row r="21" spans="1:14">
      <c r="A21" t="s">
        <v>17</v>
      </c>
      <c r="B21">
        <v>100</v>
      </c>
      <c r="C21" s="9">
        <f>'Food consumption 20 50 calc'!C38</f>
        <v>15.058229839844484</v>
      </c>
      <c r="D21" s="4">
        <f t="shared" si="11"/>
        <v>0.15058229839844484</v>
      </c>
      <c r="E21" s="4">
        <f t="shared" si="12"/>
        <v>1.0540760887891139</v>
      </c>
      <c r="F21" s="4">
        <f t="shared" si="13"/>
        <v>4.5802115762860307</v>
      </c>
      <c r="G21" s="9">
        <f>'Food consumption 20 50 calc'!D38</f>
        <v>15.837216066259273</v>
      </c>
      <c r="H21" s="4">
        <f t="shared" si="9"/>
        <v>0.15837216066259274</v>
      </c>
      <c r="I21" s="4">
        <f t="shared" si="14"/>
        <v>1.1086051246381492</v>
      </c>
      <c r="J21" s="4">
        <f t="shared" si="15"/>
        <v>4.8171532201538625</v>
      </c>
      <c r="K21" s="9">
        <f>'Food consumption 20 50 calc'!F38</f>
        <v>17.029744293820247</v>
      </c>
      <c r="L21" s="4">
        <f t="shared" si="10"/>
        <v>0.17029744293820248</v>
      </c>
      <c r="M21" s="4">
        <f t="shared" si="16"/>
        <v>1.1920821005674174</v>
      </c>
      <c r="N21" s="4">
        <f t="shared" si="17"/>
        <v>5.1798805560369923</v>
      </c>
    </row>
    <row r="22" spans="1:14">
      <c r="A22" t="s">
        <v>18</v>
      </c>
      <c r="B22">
        <v>100</v>
      </c>
      <c r="C22" s="9">
        <f>'Food consumption 20 50 calc'!C18</f>
        <v>34.502440088020705</v>
      </c>
      <c r="D22" s="4">
        <f t="shared" si="11"/>
        <v>0.34502440088020703</v>
      </c>
      <c r="E22" s="4">
        <f t="shared" si="12"/>
        <v>2.4151708061614494</v>
      </c>
      <c r="F22" s="4">
        <f t="shared" si="13"/>
        <v>10.494492193439632</v>
      </c>
      <c r="G22" s="9">
        <f>'Food consumption 20 50 calc'!D18</f>
        <v>25.989648875134819</v>
      </c>
      <c r="H22" s="4">
        <f t="shared" si="9"/>
        <v>0.25989648875134819</v>
      </c>
      <c r="I22" s="4">
        <f t="shared" si="14"/>
        <v>1.8192754212594373</v>
      </c>
      <c r="J22" s="4">
        <f t="shared" si="15"/>
        <v>7.9051848661868407</v>
      </c>
      <c r="K22" s="9">
        <f>'Food consumption 20 50 calc'!F18</f>
        <v>6.4131557774528041</v>
      </c>
      <c r="L22" s="4">
        <f t="shared" si="10"/>
        <v>6.4131557774528045E-2</v>
      </c>
      <c r="M22" s="4">
        <f t="shared" si="16"/>
        <v>0.4489209044216963</v>
      </c>
      <c r="N22" s="4">
        <f t="shared" si="17"/>
        <v>1.9506682156418946</v>
      </c>
    </row>
    <row r="23" spans="1:14">
      <c r="A23" t="s">
        <v>19</v>
      </c>
      <c r="B23">
        <v>100</v>
      </c>
      <c r="C23" s="9">
        <f>'Food consumption 20 50 calc'!C19</f>
        <v>93.100278675301155</v>
      </c>
      <c r="D23" s="4">
        <f t="shared" si="11"/>
        <v>0.93100278675301151</v>
      </c>
      <c r="E23" s="4">
        <f t="shared" si="12"/>
        <v>6.5170195072710806</v>
      </c>
      <c r="F23" s="4">
        <f t="shared" si="13"/>
        <v>28.318001430404099</v>
      </c>
      <c r="G23" s="9">
        <f>'Food consumption 20 50 calc'!D19</f>
        <v>71.236534570670216</v>
      </c>
      <c r="H23" s="4">
        <f t="shared" si="9"/>
        <v>0.71236534570670218</v>
      </c>
      <c r="I23" s="4">
        <f t="shared" si="14"/>
        <v>4.9865574199469149</v>
      </c>
      <c r="J23" s="4">
        <f t="shared" si="15"/>
        <v>21.667779265245525</v>
      </c>
      <c r="K23" s="9">
        <f>'Food consumption 20 50 calc'!F19</f>
        <v>20.419378250864259</v>
      </c>
      <c r="L23" s="4">
        <f t="shared" si="10"/>
        <v>0.20419378250864259</v>
      </c>
      <c r="M23" s="4">
        <f t="shared" si="16"/>
        <v>1.4293564775604981</v>
      </c>
      <c r="N23" s="4">
        <f t="shared" si="17"/>
        <v>6.2108942179712123</v>
      </c>
    </row>
    <row r="24" spans="1:14">
      <c r="A24" t="s">
        <v>20</v>
      </c>
      <c r="B24">
        <v>100</v>
      </c>
      <c r="C24" s="9">
        <f>'Food consumption 20 50 calc'!C20</f>
        <v>1.7733460626573603</v>
      </c>
      <c r="D24" s="4">
        <f t="shared" si="11"/>
        <v>1.7733460626573602E-2</v>
      </c>
      <c r="E24" s="4">
        <f t="shared" si="12"/>
        <v>0.12413422438601521</v>
      </c>
      <c r="F24" s="4">
        <f t="shared" si="13"/>
        <v>0.53939276072494702</v>
      </c>
      <c r="G24" s="9">
        <f>'Food consumption 20 50 calc'!D20</f>
        <v>1.2107431693216979</v>
      </c>
      <c r="H24" s="4">
        <f t="shared" si="9"/>
        <v>1.2107431693216979E-2</v>
      </c>
      <c r="I24" s="4">
        <f t="shared" si="14"/>
        <v>8.4752021852518844E-2</v>
      </c>
      <c r="J24" s="4">
        <f t="shared" si="15"/>
        <v>0.36826771400201647</v>
      </c>
      <c r="K24" s="9">
        <f>'Food consumption 20 50 calc'!F20</f>
        <v>0</v>
      </c>
      <c r="L24" s="4">
        <f t="shared" si="10"/>
        <v>0</v>
      </c>
      <c r="M24" s="4">
        <f t="shared" si="16"/>
        <v>0</v>
      </c>
      <c r="N24" s="4">
        <f t="shared" si="17"/>
        <v>0</v>
      </c>
    </row>
    <row r="25" spans="1:14">
      <c r="A25" t="s">
        <v>29</v>
      </c>
      <c r="B25">
        <v>20</v>
      </c>
      <c r="C25" s="9">
        <f>'Food consumption 20 50 calc'!C39</f>
        <v>3.8405237126523732</v>
      </c>
      <c r="D25" s="4">
        <f t="shared" si="11"/>
        <v>0.19202618563261867</v>
      </c>
      <c r="E25" s="4">
        <f t="shared" si="12"/>
        <v>1.3441832994283307</v>
      </c>
      <c r="F25" s="4">
        <f t="shared" si="13"/>
        <v>5.8407964796588177</v>
      </c>
      <c r="G25" s="9">
        <f>'Food consumption 20 50 calc'!D39</f>
        <v>5.0195530447895278</v>
      </c>
      <c r="H25" s="4">
        <f t="shared" si="9"/>
        <v>0.25097765223947638</v>
      </c>
      <c r="I25" s="4">
        <f t="shared" si="14"/>
        <v>1.7568435656763346</v>
      </c>
      <c r="J25" s="4">
        <f t="shared" si="15"/>
        <v>7.6339035889507398</v>
      </c>
      <c r="K25" s="9">
        <f>'Food consumption 20 50 calc'!F39</f>
        <v>7.1613604449464558</v>
      </c>
      <c r="L25" s="4">
        <f t="shared" si="10"/>
        <v>0.35806802224732281</v>
      </c>
      <c r="M25" s="4">
        <f t="shared" si="16"/>
        <v>2.5064761557312596</v>
      </c>
      <c r="N25" s="4">
        <f t="shared" si="17"/>
        <v>10.891235676689403</v>
      </c>
    </row>
    <row r="26" spans="1:14">
      <c r="A26" t="s">
        <v>37</v>
      </c>
      <c r="B26">
        <v>80</v>
      </c>
      <c r="C26" s="9">
        <f>'Food consumption 20 50 calc'!C40</f>
        <v>6.0481958417422454</v>
      </c>
      <c r="D26" s="4">
        <f t="shared" si="11"/>
        <v>7.5602448021778068E-2</v>
      </c>
      <c r="E26" s="4">
        <f t="shared" si="12"/>
        <v>0.52921713615244648</v>
      </c>
      <c r="F26" s="4">
        <f t="shared" si="13"/>
        <v>2.299574460662416</v>
      </c>
      <c r="G26" s="9">
        <f>'Food consumption 20 50 calc'!D40</f>
        <v>11.294730698136147</v>
      </c>
      <c r="H26" s="4">
        <f t="shared" si="9"/>
        <v>0.14118413372670185</v>
      </c>
      <c r="I26" s="4">
        <f t="shared" si="14"/>
        <v>0.98828893608691293</v>
      </c>
      <c r="J26" s="4">
        <f t="shared" si="15"/>
        <v>4.2943507341871809</v>
      </c>
      <c r="K26" s="9">
        <f>'Food consumption 20 50 calc'!F40</f>
        <v>21.688410265787951</v>
      </c>
      <c r="L26" s="4">
        <f t="shared" si="10"/>
        <v>0.2711051283223494</v>
      </c>
      <c r="M26" s="4">
        <f t="shared" si="16"/>
        <v>1.8977358982564458</v>
      </c>
      <c r="N26" s="4">
        <f t="shared" si="17"/>
        <v>8.2461143198047946</v>
      </c>
    </row>
    <row r="27" spans="1:14">
      <c r="A27" t="s">
        <v>38</v>
      </c>
      <c r="B27">
        <v>80</v>
      </c>
      <c r="C27" s="9">
        <f>'Food consumption 20 50 calc'!C41</f>
        <v>473.36526093178281</v>
      </c>
      <c r="D27" s="4">
        <f t="shared" si="11"/>
        <v>5.9170657616472848</v>
      </c>
      <c r="E27" s="4">
        <f t="shared" si="12"/>
        <v>41.419460331530992</v>
      </c>
      <c r="F27" s="4">
        <f t="shared" si="13"/>
        <v>179.9774169167716</v>
      </c>
      <c r="G27" s="9">
        <f>'Food consumption 20 50 calc'!D41</f>
        <v>514.1125908635845</v>
      </c>
      <c r="H27" s="4">
        <f t="shared" si="9"/>
        <v>6.4264073857948061</v>
      </c>
      <c r="I27" s="4">
        <f t="shared" si="14"/>
        <v>44.984851700563645</v>
      </c>
      <c r="J27" s="4">
        <f t="shared" si="15"/>
        <v>195.46989131792535</v>
      </c>
      <c r="K27" s="9">
        <f>'Food consumption 20 50 calc'!F41</f>
        <v>573.02636383641106</v>
      </c>
      <c r="L27" s="4">
        <f t="shared" si="10"/>
        <v>7.1628295479551385</v>
      </c>
      <c r="M27" s="4">
        <f t="shared" si="16"/>
        <v>50.139806835685967</v>
      </c>
      <c r="N27" s="4">
        <f t="shared" si="17"/>
        <v>217.86939875030214</v>
      </c>
    </row>
    <row r="28" spans="1:14">
      <c r="A28" t="s">
        <v>5</v>
      </c>
      <c r="B28">
        <v>20</v>
      </c>
      <c r="C28" s="9">
        <f>'Food consumption 20 50 calc'!C42</f>
        <v>373.92353377716671</v>
      </c>
      <c r="D28" s="4">
        <f t="shared" si="11"/>
        <v>18.696176688858337</v>
      </c>
      <c r="E28" s="4">
        <f t="shared" si="12"/>
        <v>130.87323682200835</v>
      </c>
      <c r="F28" s="4">
        <f t="shared" si="13"/>
        <v>568.67537428610774</v>
      </c>
      <c r="G28" s="9">
        <f>'Food consumption 20 50 calc'!D42</f>
        <v>375.13052007074305</v>
      </c>
      <c r="H28" s="4">
        <f t="shared" si="9"/>
        <v>18.756526003537154</v>
      </c>
      <c r="I28" s="4">
        <f t="shared" si="14"/>
        <v>131.29568202476008</v>
      </c>
      <c r="J28" s="4">
        <f t="shared" si="15"/>
        <v>570.51099927425514</v>
      </c>
      <c r="K28" s="9">
        <f>'Food consumption 20 50 calc'!F42</f>
        <v>372.51380887498107</v>
      </c>
      <c r="L28" s="4">
        <f t="shared" si="10"/>
        <v>18.625690443749054</v>
      </c>
      <c r="M28" s="4">
        <f t="shared" si="16"/>
        <v>130.37983310624338</v>
      </c>
      <c r="N28" s="4">
        <f t="shared" si="17"/>
        <v>566.53141766403371</v>
      </c>
    </row>
    <row r="29" spans="1:14">
      <c r="A29" t="s">
        <v>39</v>
      </c>
      <c r="B29">
        <v>15</v>
      </c>
      <c r="C29" s="9">
        <f>'Food consumption 20 50 calc'!C43</f>
        <v>47.71990072449092</v>
      </c>
      <c r="D29" s="4">
        <f t="shared" si="11"/>
        <v>3.1813267149660613</v>
      </c>
      <c r="E29" s="4">
        <f t="shared" si="12"/>
        <v>22.269287004762429</v>
      </c>
      <c r="F29" s="4">
        <f t="shared" si="13"/>
        <v>96.765354246884371</v>
      </c>
      <c r="G29" s="9">
        <f>'Food consumption 20 50 calc'!D43</f>
        <v>46.153650233924189</v>
      </c>
      <c r="H29" s="4">
        <f t="shared" si="9"/>
        <v>3.076910015594946</v>
      </c>
      <c r="I29" s="4">
        <f t="shared" si="14"/>
        <v>21.538370109164621</v>
      </c>
      <c r="J29" s="4">
        <f t="shared" si="15"/>
        <v>93.589346307679605</v>
      </c>
      <c r="K29" s="9">
        <f>'Food consumption 20 50 calc'!F43</f>
        <v>42.99005584426618</v>
      </c>
      <c r="L29" s="4">
        <f t="shared" si="10"/>
        <v>2.8660037229510786</v>
      </c>
      <c r="M29" s="4">
        <f t="shared" si="16"/>
        <v>20.062026060657551</v>
      </c>
      <c r="N29" s="4">
        <f t="shared" si="17"/>
        <v>87.174279906428637</v>
      </c>
    </row>
    <row r="30" spans="1:14">
      <c r="A30" t="s">
        <v>7</v>
      </c>
      <c r="B30">
        <v>50</v>
      </c>
      <c r="C30" s="9">
        <f>'Food consumption 20 50 calc'!C44</f>
        <v>41.338731840193958</v>
      </c>
      <c r="D30" s="4">
        <f t="shared" si="11"/>
        <v>0.82677463680387919</v>
      </c>
      <c r="E30" s="4">
        <f t="shared" si="12"/>
        <v>5.7874224576271542</v>
      </c>
      <c r="F30" s="4">
        <f t="shared" si="13"/>
        <v>25.147728536117992</v>
      </c>
      <c r="G30" s="9">
        <f>'Food consumption 20 50 calc'!D44</f>
        <v>75.669591959839849</v>
      </c>
      <c r="H30" s="4">
        <f t="shared" si="9"/>
        <v>1.5133918391967969</v>
      </c>
      <c r="I30" s="4">
        <f t="shared" si="14"/>
        <v>10.593742874377579</v>
      </c>
      <c r="J30" s="4">
        <f t="shared" si="15"/>
        <v>46.032335108902572</v>
      </c>
      <c r="K30" s="9">
        <f>'Food consumption 20 50 calc'!F44</f>
        <v>150.98936078535365</v>
      </c>
      <c r="L30" s="4">
        <f t="shared" si="10"/>
        <v>3.0197872157070731</v>
      </c>
      <c r="M30" s="4">
        <f t="shared" si="16"/>
        <v>21.138510509949512</v>
      </c>
      <c r="N30" s="4">
        <f t="shared" si="17"/>
        <v>91.851861144423481</v>
      </c>
    </row>
    <row r="31" spans="1:14">
      <c r="A31" t="s">
        <v>8</v>
      </c>
      <c r="B31">
        <v>75</v>
      </c>
      <c r="C31" s="9">
        <f>'Food consumption 20 50 calc'!C45</f>
        <v>406.01480247304943</v>
      </c>
      <c r="D31" s="4">
        <f t="shared" si="11"/>
        <v>5.4135306996406589</v>
      </c>
      <c r="E31" s="4">
        <f t="shared" si="12"/>
        <v>37.894714897484612</v>
      </c>
      <c r="F31" s="4">
        <f t="shared" si="13"/>
        <v>164.66155878073673</v>
      </c>
      <c r="G31" s="9">
        <f>'Food consumption 20 50 calc'!D45</f>
        <v>391.33626950089467</v>
      </c>
      <c r="H31" s="4">
        <f t="shared" si="9"/>
        <v>5.2178169266785952</v>
      </c>
      <c r="I31" s="4">
        <f t="shared" si="14"/>
        <v>36.524718486750167</v>
      </c>
      <c r="J31" s="4">
        <f t="shared" si="15"/>
        <v>158.70859818647395</v>
      </c>
      <c r="K31" s="9">
        <f>'Food consumption 20 50 calc'!F45</f>
        <v>353.82273848055519</v>
      </c>
      <c r="L31" s="4">
        <f t="shared" si="10"/>
        <v>4.7176365130740692</v>
      </c>
      <c r="M31" s="4">
        <f t="shared" si="16"/>
        <v>33.023455591518484</v>
      </c>
      <c r="N31" s="4">
        <f t="shared" si="17"/>
        <v>143.49477727266961</v>
      </c>
    </row>
    <row r="32" spans="1:14">
      <c r="A32" t="s">
        <v>9</v>
      </c>
      <c r="C32" s="10">
        <f>SUM(C17:C31)</f>
        <v>1985.2342254829373</v>
      </c>
      <c r="G32" s="10">
        <f>SUM(G17:G31)</f>
        <v>2001.6360011279785</v>
      </c>
      <c r="K32" s="10">
        <f>SUM(K17:K31)</f>
        <v>1976.7613277175635</v>
      </c>
    </row>
  </sheetData>
  <mergeCells count="6">
    <mergeCell ref="C1:F1"/>
    <mergeCell ref="G1:J1"/>
    <mergeCell ref="K1:N1"/>
    <mergeCell ref="C15:F15"/>
    <mergeCell ref="G15:J15"/>
    <mergeCell ref="K15:N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1:F10"/>
  <sheetViews>
    <sheetView topLeftCell="A2" workbookViewId="0">
      <selection activeCell="E3" sqref="E3"/>
    </sheetView>
  </sheetViews>
  <sheetFormatPr defaultRowHeight="15"/>
  <cols>
    <col min="2" max="2" width="15.42578125" customWidth="1"/>
  </cols>
  <sheetData>
    <row r="1" spans="2:6">
      <c r="B1" s="13" t="s">
        <v>10</v>
      </c>
      <c r="C1" s="22" t="s">
        <v>59</v>
      </c>
      <c r="D1" s="22"/>
      <c r="E1" s="22"/>
      <c r="F1" s="22"/>
    </row>
    <row r="2" spans="2:6">
      <c r="B2" s="13" t="s">
        <v>60</v>
      </c>
      <c r="C2" s="13">
        <v>2020</v>
      </c>
      <c r="D2" s="13">
        <v>2030</v>
      </c>
      <c r="E2" s="13">
        <v>2040</v>
      </c>
      <c r="F2" s="13">
        <v>2050</v>
      </c>
    </row>
    <row r="3" spans="2:6">
      <c r="B3" s="14" t="s">
        <v>61</v>
      </c>
      <c r="C3" s="15">
        <f>'Food consumption 20 50 calc'!C12</f>
        <v>105.63326807315514</v>
      </c>
      <c r="D3" s="15">
        <f>'Food consumption 20 50 calc'!D12</f>
        <v>74.617943590689904</v>
      </c>
      <c r="E3" s="15">
        <f>'Food consumption 20 50 calc'!E12</f>
        <v>40.838907522958372</v>
      </c>
      <c r="F3" s="15">
        <f>'Food consumption 20 50 calc'!F12</f>
        <v>7.2015461900431017</v>
      </c>
    </row>
    <row r="4" spans="2:6">
      <c r="B4" s="14" t="s">
        <v>62</v>
      </c>
      <c r="C4" s="15">
        <f>'Food consumption 20 50 calc'!C18</f>
        <v>34.502440088020705</v>
      </c>
      <c r="D4" s="15">
        <f>'Food consumption 20 50 calc'!D18</f>
        <v>25.989648875134819</v>
      </c>
      <c r="E4" s="15">
        <f>'Food consumption 20 50 calc'!E18</f>
        <v>16.295414266543563</v>
      </c>
      <c r="F4" s="15">
        <f>'Food consumption 20 50 calc'!F18</f>
        <v>6.4131557774528041</v>
      </c>
    </row>
    <row r="5" spans="2:6">
      <c r="B5" s="14" t="s">
        <v>29</v>
      </c>
      <c r="C5" s="15">
        <f>'Food consumption 20 50 calc'!C29</f>
        <v>3.8405237126523732</v>
      </c>
      <c r="D5" s="15">
        <f>'Food consumption 20 50 calc'!D29</f>
        <v>5.0195530447895278</v>
      </c>
      <c r="E5" s="15">
        <f>'Food consumption 20 50 calc'!E29</f>
        <v>6.0733059035563342</v>
      </c>
      <c r="F5" s="15">
        <f>'Food consumption 20 50 calc'!F29</f>
        <v>7.1613604449464558</v>
      </c>
    </row>
    <row r="6" spans="2:6">
      <c r="B6" s="14" t="s">
        <v>37</v>
      </c>
      <c r="C6" s="15">
        <f>'Food consumption 20 50 calc'!C27</f>
        <v>6.0481958417422454</v>
      </c>
      <c r="D6" s="15">
        <f>'Food consumption 20 50 calc'!D27</f>
        <v>11.294730698136147</v>
      </c>
      <c r="E6" s="15">
        <f>'Food consumption 20 50 calc'!E27</f>
        <v>16.301984781084915</v>
      </c>
      <c r="F6" s="15">
        <f>'Food consumption 20 50 calc'!F27</f>
        <v>21.688410265787951</v>
      </c>
    </row>
    <row r="7" spans="2:6">
      <c r="B7" s="14" t="s">
        <v>7</v>
      </c>
      <c r="C7" s="15">
        <f>'Food consumption 20 50 calc'!C7</f>
        <v>41.338731840193958</v>
      </c>
      <c r="D7" s="15">
        <f>'Food consumption 20 50 calc'!D7</f>
        <v>75.669591959839849</v>
      </c>
      <c r="E7" s="15">
        <f>'Food consumption 20 50 calc'!E7</f>
        <v>111.09051504378907</v>
      </c>
      <c r="F7" s="15">
        <f>'Food consumption 20 50 calc'!F7</f>
        <v>150.98936078535365</v>
      </c>
    </row>
    <row r="8" spans="2:6">
      <c r="B8" s="14" t="s">
        <v>4</v>
      </c>
      <c r="C8" s="15">
        <f>'Food consumption 20 50 calc'!C4</f>
        <v>476.21401816650229</v>
      </c>
      <c r="D8" s="15">
        <f>'Food consumption 20 50 calc'!D4</f>
        <v>517.28006437461761</v>
      </c>
      <c r="E8" s="15">
        <f>'Food consumption 20 50 calc'!E4</f>
        <v>548.02997794126509</v>
      </c>
      <c r="F8" s="15">
        <f>'Food consumption 20 50 calc'!F4</f>
        <v>576.63132031898249</v>
      </c>
    </row>
    <row r="9" spans="2:6">
      <c r="B9" s="14" t="s">
        <v>8</v>
      </c>
      <c r="C9" s="15">
        <f>'Food consumption 20 50 calc'!C8</f>
        <v>406.01480247304943</v>
      </c>
      <c r="D9" s="15">
        <f>'Food consumption 20 50 calc'!D8</f>
        <v>391.33626950089467</v>
      </c>
      <c r="E9" s="15">
        <f>'Food consumption 20 50 calc'!E8</f>
        <v>368.73662573935434</v>
      </c>
      <c r="F9" s="15">
        <f>'Food consumption 20 50 calc'!F8</f>
        <v>353.82273848055519</v>
      </c>
    </row>
    <row r="10" spans="2:6">
      <c r="B10" s="14" t="s">
        <v>9</v>
      </c>
      <c r="C10" s="16">
        <f>SUM(C3:C9)</f>
        <v>1073.5919801953162</v>
      </c>
      <c r="D10" s="16">
        <f t="shared" ref="D10:F10" si="0">SUM(D3:D9)</f>
        <v>1101.2078020441027</v>
      </c>
      <c r="E10" s="16">
        <f t="shared" si="0"/>
        <v>1107.3667311985516</v>
      </c>
      <c r="F10" s="16">
        <f t="shared" si="0"/>
        <v>1123.9078922631218</v>
      </c>
    </row>
  </sheetData>
  <mergeCells count="1">
    <mergeCell ref="C1:F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1:F9"/>
  <sheetViews>
    <sheetView workbookViewId="0">
      <selection activeCell="G8" sqref="G8"/>
    </sheetView>
  </sheetViews>
  <sheetFormatPr defaultRowHeight="15"/>
  <cols>
    <col min="2" max="2" width="17.140625" customWidth="1"/>
  </cols>
  <sheetData>
    <row r="1" spans="2:6">
      <c r="B1" s="13" t="s">
        <v>10</v>
      </c>
      <c r="C1" s="23" t="s">
        <v>59</v>
      </c>
      <c r="D1" s="23"/>
      <c r="E1" s="23"/>
      <c r="F1" s="23"/>
    </row>
    <row r="2" spans="2:6">
      <c r="B2" s="17" t="s">
        <v>63</v>
      </c>
      <c r="C2" s="13">
        <v>2020</v>
      </c>
      <c r="D2" s="13">
        <v>2030</v>
      </c>
      <c r="E2" s="13">
        <v>2040</v>
      </c>
      <c r="F2" s="13">
        <v>2050</v>
      </c>
    </row>
    <row r="3" spans="2:6">
      <c r="B3" s="14" t="s">
        <v>64</v>
      </c>
      <c r="C3" s="15">
        <f>'Food consumption 20 50 calc'!C19</f>
        <v>93.100278675301155</v>
      </c>
      <c r="D3" s="15">
        <f>'Food consumption 20 50 calc'!D19</f>
        <v>71.236534570670216</v>
      </c>
      <c r="E3" s="15">
        <f>'Food consumption 20 50 calc'!E19</f>
        <v>46.101060899018151</v>
      </c>
      <c r="F3" s="15">
        <f>'Food consumption 20 50 calc'!F19</f>
        <v>20.419378250864259</v>
      </c>
    </row>
    <row r="4" spans="2:6">
      <c r="B4" s="14" t="s">
        <v>7</v>
      </c>
      <c r="C4" s="15">
        <f>'Food consumption 20 50 calc'!C7</f>
        <v>41.338731840193958</v>
      </c>
      <c r="D4" s="15">
        <f>'Food consumption 20 50 calc'!D7</f>
        <v>75.669591959839849</v>
      </c>
      <c r="E4" s="15">
        <f>'Food consumption 20 50 calc'!E7</f>
        <v>111.09051504378907</v>
      </c>
      <c r="F4" s="15">
        <f>'Food consumption 20 50 calc'!F7</f>
        <v>150.98936078535365</v>
      </c>
    </row>
    <row r="5" spans="2:6">
      <c r="B5" s="14" t="s">
        <v>29</v>
      </c>
      <c r="C5" s="15">
        <f>'Food consumption 20 50 calc'!C29</f>
        <v>3.8405237126523732</v>
      </c>
      <c r="D5" s="15">
        <f>'Food consumption 20 50 calc'!D29</f>
        <v>5.0195530447895278</v>
      </c>
      <c r="E5" s="15">
        <f>'Food consumption 20 50 calc'!E29</f>
        <v>6.0733059035563342</v>
      </c>
      <c r="F5" s="15">
        <f>'Food consumption 20 50 calc'!F29</f>
        <v>7.1613604449464558</v>
      </c>
    </row>
    <row r="6" spans="2:6">
      <c r="B6" s="14" t="s">
        <v>37</v>
      </c>
      <c r="C6" s="15">
        <f>'Food consumption 20 50 calc'!C27</f>
        <v>6.0481958417422454</v>
      </c>
      <c r="D6" s="15">
        <f>'Food consumption 20 50 calc'!D27</f>
        <v>11.294730698136147</v>
      </c>
      <c r="E6" s="15">
        <f>'Food consumption 20 50 calc'!E27</f>
        <v>16.301984781084915</v>
      </c>
      <c r="F6" s="15">
        <f>'Food consumption 20 50 calc'!F27</f>
        <v>21.688410265787951</v>
      </c>
    </row>
    <row r="7" spans="2:6" ht="45">
      <c r="B7" s="14" t="s">
        <v>65</v>
      </c>
      <c r="C7" s="15">
        <f>'Food consumption 20 50 calc'!C4</f>
        <v>476.21401816650229</v>
      </c>
      <c r="D7" s="15">
        <f>'Food consumption 20 50 calc'!D4</f>
        <v>517.28006437461761</v>
      </c>
      <c r="E7" s="15">
        <f>'Food consumption 20 50 calc'!E4</f>
        <v>548.02997794126509</v>
      </c>
      <c r="F7" s="15">
        <f>'Food consumption 20 50 calc'!F4</f>
        <v>576.63132031898249</v>
      </c>
    </row>
    <row r="8" spans="2:6">
      <c r="B8" s="14" t="s">
        <v>66</v>
      </c>
      <c r="C8" s="15">
        <f>'Food consumption 20 50 calc'!C8</f>
        <v>406.01480247304943</v>
      </c>
      <c r="D8" s="15">
        <f>'Food consumption 20 50 calc'!D8</f>
        <v>391.33626950089467</v>
      </c>
      <c r="E8" s="15">
        <f>'Food consumption 20 50 calc'!E8</f>
        <v>368.73662573935434</v>
      </c>
      <c r="F8" s="15">
        <f>'Food consumption 20 50 calc'!F8</f>
        <v>353.82273848055519</v>
      </c>
    </row>
    <row r="9" spans="2:6">
      <c r="B9" s="14" t="s">
        <v>9</v>
      </c>
      <c r="C9" s="16">
        <f>SUM(C3:C8)</f>
        <v>1026.5565507094416</v>
      </c>
      <c r="D9" s="16">
        <f>SUM(D3:D8)</f>
        <v>1071.8367441489481</v>
      </c>
      <c r="E9" s="16">
        <f>SUM(E3:E8)</f>
        <v>1096.3334703080679</v>
      </c>
      <c r="F9" s="16">
        <f>SUM(F3:F8)</f>
        <v>1130.71256854649</v>
      </c>
    </row>
  </sheetData>
  <mergeCells count="1">
    <mergeCell ref="C1:F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1:F10"/>
  <sheetViews>
    <sheetView workbookViewId="0">
      <selection activeCell="F5" sqref="F5"/>
    </sheetView>
  </sheetViews>
  <sheetFormatPr defaultRowHeight="15"/>
  <cols>
    <col min="2" max="2" width="13.85546875" customWidth="1"/>
  </cols>
  <sheetData>
    <row r="1" spans="2:6">
      <c r="B1" s="13" t="s">
        <v>10</v>
      </c>
      <c r="C1" s="23" t="s">
        <v>59</v>
      </c>
      <c r="D1" s="23"/>
      <c r="E1" s="23"/>
      <c r="F1" s="23"/>
    </row>
    <row r="2" spans="2:6">
      <c r="B2" s="17" t="s">
        <v>67</v>
      </c>
      <c r="C2" s="13">
        <v>2020</v>
      </c>
      <c r="D2" s="13">
        <v>2030</v>
      </c>
      <c r="E2" s="13">
        <v>2040</v>
      </c>
      <c r="F2" s="13">
        <v>2050</v>
      </c>
    </row>
    <row r="3" spans="2:6">
      <c r="B3" s="14" t="s">
        <v>68</v>
      </c>
      <c r="C3" s="15">
        <f>'Food consumption 20 50 calc'!C13</f>
        <v>20.34093615321035</v>
      </c>
      <c r="D3" s="15">
        <f>'Food consumption 20 50 calc'!D13</f>
        <v>21.769126507071164</v>
      </c>
      <c r="E3" s="15">
        <f>'Food consumption 20 50 calc'!E13</f>
        <v>22.432057222064866</v>
      </c>
      <c r="F3" s="15">
        <f>'Food consumption 20 50 calc'!F13</f>
        <v>22.975817903570334</v>
      </c>
    </row>
    <row r="4" spans="2:6" ht="32.25" customHeight="1">
      <c r="B4" s="14" t="s">
        <v>69</v>
      </c>
      <c r="C4" s="15">
        <f>'Food consumption 20 50 calc'!C18</f>
        <v>34.502440088020705</v>
      </c>
      <c r="D4" s="15">
        <f>'Food consumption 20 50 calc'!D18</f>
        <v>25.989648875134819</v>
      </c>
      <c r="E4" s="15">
        <f>'Food consumption 20 50 calc'!E18</f>
        <v>16.295414266543563</v>
      </c>
      <c r="F4" s="15">
        <f>'Food consumption 20 50 calc'!F18</f>
        <v>6.4131557774528041</v>
      </c>
    </row>
    <row r="5" spans="2:6" ht="30">
      <c r="B5" s="14" t="s">
        <v>70</v>
      </c>
      <c r="C5" s="15">
        <f>'Food consumption 20 50 calc'!C7</f>
        <v>41.338731840193958</v>
      </c>
      <c r="D5" s="15">
        <f>'Food consumption 20 50 calc'!D7</f>
        <v>75.669591959839849</v>
      </c>
      <c r="E5" s="15">
        <f>'Food consumption 20 50 calc'!E7</f>
        <v>111.09051504378907</v>
      </c>
      <c r="F5" s="15">
        <f>'Food consumption 20 50 calc'!F7</f>
        <v>150.98936078535365</v>
      </c>
    </row>
    <row r="6" spans="2:6" ht="30">
      <c r="B6" s="14" t="s">
        <v>29</v>
      </c>
      <c r="C6" s="15">
        <f>'Food consumption 20 50 calc'!C29</f>
        <v>3.8405237126523732</v>
      </c>
      <c r="D6" s="15">
        <f>'Food consumption 20 50 calc'!D29</f>
        <v>5.0195530447895278</v>
      </c>
      <c r="E6" s="15">
        <f>'Food consumption 20 50 calc'!E29</f>
        <v>6.0733059035563342</v>
      </c>
      <c r="F6" s="15">
        <f>'Food consumption 20 50 calc'!F29</f>
        <v>7.1613604449464558</v>
      </c>
    </row>
    <row r="7" spans="2:6">
      <c r="B7" s="14" t="s">
        <v>37</v>
      </c>
      <c r="C7" s="15">
        <f>'Food consumption 20 50 calc'!C27</f>
        <v>6.0481958417422454</v>
      </c>
      <c r="D7" s="15">
        <f>'Food consumption 20 50 calc'!D27</f>
        <v>11.294730698136147</v>
      </c>
      <c r="E7" s="15">
        <f>'Food consumption 20 50 calc'!E27</f>
        <v>16.301984781084915</v>
      </c>
      <c r="F7" s="15">
        <f>'Food consumption 20 50 calc'!F27</f>
        <v>21.688410265787951</v>
      </c>
    </row>
    <row r="8" spans="2:6" ht="60">
      <c r="B8" s="14" t="s">
        <v>71</v>
      </c>
      <c r="C8" s="15">
        <f>'Food consumption 20 50 calc'!C4</f>
        <v>476.21401816650229</v>
      </c>
      <c r="D8" s="15">
        <f>'Food consumption 20 50 calc'!D4</f>
        <v>517.28006437461761</v>
      </c>
      <c r="E8" s="15">
        <f>'Food consumption 20 50 calc'!E4</f>
        <v>548.02997794126509</v>
      </c>
      <c r="F8" s="15">
        <f>'Food consumption 20 50 calc'!F4</f>
        <v>576.63132031898249</v>
      </c>
    </row>
    <row r="9" spans="2:6" ht="30">
      <c r="B9" s="14" t="s">
        <v>72</v>
      </c>
      <c r="C9" s="15">
        <f>'Food consumption 20 50 calc'!C8</f>
        <v>406.01480247304943</v>
      </c>
      <c r="D9" s="15">
        <f>'Food consumption 20 50 calc'!D8</f>
        <v>391.33626950089467</v>
      </c>
      <c r="E9" s="15">
        <f>'Food consumption 20 50 calc'!E8</f>
        <v>368.73662573935434</v>
      </c>
      <c r="F9" s="15">
        <f>'Food consumption 20 50 calc'!F8</f>
        <v>353.82273848055519</v>
      </c>
    </row>
    <row r="10" spans="2:6">
      <c r="B10" s="14" t="s">
        <v>9</v>
      </c>
      <c r="C10" s="16">
        <f>SUM(C3:C9)</f>
        <v>988.29964827537128</v>
      </c>
      <c r="D10" s="16">
        <f>SUM(D3:D9)</f>
        <v>1048.3589849604837</v>
      </c>
      <c r="E10" s="16">
        <f>SUM(E3:E9)</f>
        <v>1088.9598808976582</v>
      </c>
      <c r="F10" s="16">
        <f>SUM(F3:F9)</f>
        <v>1139.682163976649</v>
      </c>
    </row>
  </sheetData>
  <mergeCells count="1">
    <mergeCell ref="C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FD incl HH waste 20 to 50</vt:lpstr>
      <vt:lpstr>HH Waste 20 to 50</vt:lpstr>
      <vt:lpstr>Food consumption 20 50 calc</vt:lpstr>
      <vt:lpstr>Ratios</vt:lpstr>
      <vt:lpstr>Servings</vt:lpstr>
      <vt:lpstr>National Dish Recipe</vt:lpstr>
      <vt:lpstr>Mixed Dish Recipe 1</vt:lpstr>
      <vt:lpstr>Mixed Dish Recipe 2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Lee</dc:creator>
  <cp:lastModifiedBy>Sue</cp:lastModifiedBy>
  <cp:revision/>
  <dcterms:created xsi:type="dcterms:W3CDTF">2022-09-26T16:04:28Z</dcterms:created>
  <dcterms:modified xsi:type="dcterms:W3CDTF">2022-11-24T16:02:44Z</dcterms:modified>
</cp:coreProperties>
</file>