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tabRatio="803" activeTab="2"/>
  </bookViews>
  <sheets>
    <sheet name="FD incl HH waste 20 to 50" sheetId="1" r:id="rId1"/>
    <sheet name="HH Waste 20 to 50" sheetId="2" r:id="rId2"/>
    <sheet name="Food consumption 20 50 calc" sheetId="3" r:id="rId3"/>
    <sheet name="Ratios" sheetId="5" r:id="rId4"/>
    <sheet name="Servings" sheetId="7" r:id="rId5"/>
    <sheet name="National Dish Recipe" sheetId="8" r:id="rId6"/>
    <sheet name="Mixed Dish Recipe 1" sheetId="10" r:id="rId7"/>
    <sheet name="Mixed Dish Recipe 2" sheetId="6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/>
  <c r="F3" i="8" l="1"/>
  <c r="D33" i="1"/>
  <c r="E33"/>
  <c r="F33"/>
  <c r="C33"/>
  <c r="F29"/>
  <c r="E29"/>
  <c r="D29"/>
  <c r="C29"/>
  <c r="F8" i="3"/>
  <c r="E8"/>
  <c r="D8"/>
  <c r="C8"/>
  <c r="F7"/>
  <c r="E7"/>
  <c r="D7"/>
  <c r="C7"/>
  <c r="F6"/>
  <c r="E6"/>
  <c r="D6"/>
  <c r="C6"/>
  <c r="F5"/>
  <c r="F42" s="1"/>
  <c r="E5"/>
  <c r="E42" s="1"/>
  <c r="D5"/>
  <c r="D42" s="1"/>
  <c r="C5"/>
  <c r="F4"/>
  <c r="E4"/>
  <c r="D4"/>
  <c r="C4"/>
  <c r="F3"/>
  <c r="E3"/>
  <c r="D3"/>
  <c r="C3"/>
  <c r="J8" i="2"/>
  <c r="H8"/>
  <c r="F8"/>
  <c r="D8"/>
  <c r="J7"/>
  <c r="I33" s="1"/>
  <c r="F32" i="3" s="1"/>
  <c r="H7" i="2"/>
  <c r="G33" s="1"/>
  <c r="E32" i="3" s="1"/>
  <c r="E33" s="1"/>
  <c r="F7" i="2"/>
  <c r="E33" s="1"/>
  <c r="D32" i="3" s="1"/>
  <c r="D7" i="2"/>
  <c r="C33" s="1"/>
  <c r="C32" i="3" s="1"/>
  <c r="J6" i="2"/>
  <c r="I27" s="1"/>
  <c r="H6"/>
  <c r="G27" s="1"/>
  <c r="F6"/>
  <c r="E27" s="1"/>
  <c r="D6"/>
  <c r="C27" s="1"/>
  <c r="C27" i="3" s="1"/>
  <c r="J5" i="2"/>
  <c r="H5"/>
  <c r="F5"/>
  <c r="D5"/>
  <c r="J4"/>
  <c r="I23" s="1"/>
  <c r="H4"/>
  <c r="G23" s="1"/>
  <c r="F4"/>
  <c r="E23" s="1"/>
  <c r="D4"/>
  <c r="C23" s="1"/>
  <c r="I19"/>
  <c r="F19" i="3" s="1"/>
  <c r="H3" i="2"/>
  <c r="F3"/>
  <c r="D3"/>
  <c r="I45"/>
  <c r="G45"/>
  <c r="E45"/>
  <c r="C45"/>
  <c r="I44"/>
  <c r="G44"/>
  <c r="E44"/>
  <c r="C44"/>
  <c r="I42"/>
  <c r="G42"/>
  <c r="E42"/>
  <c r="C42"/>
  <c r="I9"/>
  <c r="G9"/>
  <c r="E9"/>
  <c r="C9"/>
  <c r="F45" i="1"/>
  <c r="E45"/>
  <c r="D45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E39"/>
  <c r="F38"/>
  <c r="E38"/>
  <c r="D38"/>
  <c r="C38"/>
  <c r="F37"/>
  <c r="E37"/>
  <c r="D37"/>
  <c r="C37"/>
  <c r="F36"/>
  <c r="E36"/>
  <c r="D36"/>
  <c r="C36"/>
  <c r="F35"/>
  <c r="E35"/>
  <c r="E46" s="1"/>
  <c r="D35"/>
  <c r="C35"/>
  <c r="F39"/>
  <c r="D39"/>
  <c r="C39"/>
  <c r="F21"/>
  <c r="E21"/>
  <c r="D21"/>
  <c r="C21"/>
  <c r="F9"/>
  <c r="E9"/>
  <c r="D9"/>
  <c r="C9"/>
  <c r="F46" l="1"/>
  <c r="C46"/>
  <c r="G20" i="2"/>
  <c r="E20" i="3" s="1"/>
  <c r="G19" i="2"/>
  <c r="E19" i="3" s="1"/>
  <c r="E3" i="8" s="1"/>
  <c r="G18" i="2"/>
  <c r="E18" i="3" s="1"/>
  <c r="G17" i="2"/>
  <c r="E17" i="3" s="1"/>
  <c r="G16" i="2"/>
  <c r="E16" i="3" s="1"/>
  <c r="G15" i="2"/>
  <c r="E15" i="3" s="1"/>
  <c r="G14" i="2"/>
  <c r="E14" i="3" s="1"/>
  <c r="E37" s="1"/>
  <c r="G13" i="2"/>
  <c r="E13" i="3" s="1"/>
  <c r="E4" i="6" s="1"/>
  <c r="G12" i="2"/>
  <c r="E12" i="3" s="1"/>
  <c r="E3" i="10" s="1"/>
  <c r="G11" i="2"/>
  <c r="E11" i="3" s="1"/>
  <c r="E35" s="1"/>
  <c r="K23" i="7"/>
  <c r="L23" s="1"/>
  <c r="M23" s="1"/>
  <c r="G41" i="2"/>
  <c r="E23" i="3"/>
  <c r="I41" i="2"/>
  <c r="F23" i="3"/>
  <c r="F41" s="1"/>
  <c r="G40" i="2"/>
  <c r="E27" i="3"/>
  <c r="I40" i="2"/>
  <c r="F27" i="3"/>
  <c r="F27" i="5" s="1"/>
  <c r="F32"/>
  <c r="F33" s="1"/>
  <c r="F33" i="3"/>
  <c r="E8" i="6"/>
  <c r="E7" i="10"/>
  <c r="E7" i="8"/>
  <c r="E41" i="3"/>
  <c r="F8" i="6"/>
  <c r="F7" i="10"/>
  <c r="F7" i="8"/>
  <c r="K28" i="7"/>
  <c r="L28" s="1"/>
  <c r="K10"/>
  <c r="L10" s="1"/>
  <c r="N10" s="1"/>
  <c r="E7" i="6"/>
  <c r="E4" i="10"/>
  <c r="E4" i="8"/>
  <c r="E44" i="3"/>
  <c r="F7" i="6"/>
  <c r="F4" i="10"/>
  <c r="F4" i="8"/>
  <c r="F44" i="3"/>
  <c r="E9" i="6"/>
  <c r="E8" i="10"/>
  <c r="E8" i="8"/>
  <c r="E45" i="3"/>
  <c r="F9" i="6"/>
  <c r="F8" i="10"/>
  <c r="F8" i="8"/>
  <c r="F45" i="3"/>
  <c r="F9" i="2"/>
  <c r="E20"/>
  <c r="D20" i="3" s="1"/>
  <c r="G24" i="7" s="1"/>
  <c r="H24" s="1"/>
  <c r="E19" i="2"/>
  <c r="D19" i="3" s="1"/>
  <c r="D3" i="8" s="1"/>
  <c r="E18" i="2"/>
  <c r="D18" i="3" s="1"/>
  <c r="E17" i="2"/>
  <c r="D17" i="3" s="1"/>
  <c r="E16" i="2"/>
  <c r="D16" i="3" s="1"/>
  <c r="E15" i="2"/>
  <c r="D15" i="3" s="1"/>
  <c r="E14" i="2"/>
  <c r="D14" i="3" s="1"/>
  <c r="E13" i="2"/>
  <c r="D13" i="3" s="1"/>
  <c r="D4" i="6" s="1"/>
  <c r="E12" i="2"/>
  <c r="D12" i="3" s="1"/>
  <c r="D3" i="10" s="1"/>
  <c r="E11" i="2"/>
  <c r="D11" i="3" s="1"/>
  <c r="D35" s="1"/>
  <c r="E41" i="2"/>
  <c r="D23" i="3"/>
  <c r="E40" i="2"/>
  <c r="D27" i="3"/>
  <c r="E32" i="5"/>
  <c r="E33" s="1"/>
  <c r="D33" i="3"/>
  <c r="D8" i="6"/>
  <c r="D7" i="10"/>
  <c r="D7" i="8"/>
  <c r="D41" i="3"/>
  <c r="G28" i="7"/>
  <c r="H28" s="1"/>
  <c r="G10"/>
  <c r="H10" s="1"/>
  <c r="D7" i="6"/>
  <c r="D4" i="10"/>
  <c r="D4" i="8"/>
  <c r="D44" i="3"/>
  <c r="D9" i="6"/>
  <c r="D8" i="10"/>
  <c r="D8" i="8"/>
  <c r="D45" i="3"/>
  <c r="C20" i="2"/>
  <c r="C20" i="3" s="1"/>
  <c r="C19" i="2"/>
  <c r="C19" i="3" s="1"/>
  <c r="C3" i="8" s="1"/>
  <c r="C18" i="2"/>
  <c r="C18" i="3" s="1"/>
  <c r="C3" i="6" s="1"/>
  <c r="C17" i="2"/>
  <c r="C17" i="3" s="1"/>
  <c r="C16" i="2"/>
  <c r="C16" i="3" s="1"/>
  <c r="C15" i="2"/>
  <c r="C15" i="3" s="1"/>
  <c r="C14" i="2"/>
  <c r="C14" i="3" s="1"/>
  <c r="C13" i="2"/>
  <c r="C13" i="3" s="1"/>
  <c r="C4" i="6" s="1"/>
  <c r="C12" i="2"/>
  <c r="C12" i="3" s="1"/>
  <c r="C3" i="10" s="1"/>
  <c r="C11" i="2"/>
  <c r="C11" i="3" s="1"/>
  <c r="C41" i="2"/>
  <c r="C23" i="3"/>
  <c r="C6" i="6"/>
  <c r="C6" i="10"/>
  <c r="C6" i="8"/>
  <c r="E27" i="5"/>
  <c r="D27"/>
  <c r="C40" i="3"/>
  <c r="D32" i="5"/>
  <c r="D33" s="1"/>
  <c r="C33" i="3"/>
  <c r="F3" i="5"/>
  <c r="E3"/>
  <c r="D3"/>
  <c r="C8" i="6"/>
  <c r="C7" i="10"/>
  <c r="C7" i="8"/>
  <c r="F4" i="5"/>
  <c r="E4"/>
  <c r="D4"/>
  <c r="F5"/>
  <c r="E5"/>
  <c r="D5"/>
  <c r="C42" i="3"/>
  <c r="F6" i="5"/>
  <c r="E6"/>
  <c r="D6"/>
  <c r="C7" i="6"/>
  <c r="C4" i="10"/>
  <c r="C4" i="8"/>
  <c r="F7" i="5"/>
  <c r="E7"/>
  <c r="D7"/>
  <c r="C44" i="3"/>
  <c r="C9" i="6"/>
  <c r="C8" i="10"/>
  <c r="C8" i="8"/>
  <c r="F8" i="5"/>
  <c r="E8"/>
  <c r="D8"/>
  <c r="C45" i="3"/>
  <c r="M28" i="7"/>
  <c r="N28"/>
  <c r="J24"/>
  <c r="I24"/>
  <c r="J28"/>
  <c r="I28"/>
  <c r="M10"/>
  <c r="C21" i="3"/>
  <c r="D9"/>
  <c r="F9"/>
  <c r="E9"/>
  <c r="C9"/>
  <c r="C24" i="2"/>
  <c r="C26"/>
  <c r="C26" i="3" s="1"/>
  <c r="C28" i="2"/>
  <c r="C28" i="3" s="1"/>
  <c r="E24" i="2"/>
  <c r="D24" i="3" s="1"/>
  <c r="E26" i="2"/>
  <c r="D26" i="3" s="1"/>
  <c r="E28" i="2"/>
  <c r="D28" i="3" s="1"/>
  <c r="I12" i="2"/>
  <c r="F12" i="3" s="1"/>
  <c r="F3" i="10" s="1"/>
  <c r="I14" i="2"/>
  <c r="I16"/>
  <c r="F16" i="3" s="1"/>
  <c r="I18" i="2"/>
  <c r="F18" i="3" s="1"/>
  <c r="I20" i="2"/>
  <c r="F20" i="3" s="1"/>
  <c r="K24" i="7" s="1"/>
  <c r="L24" s="1"/>
  <c r="I24" i="2"/>
  <c r="I26"/>
  <c r="F26" i="3" s="1"/>
  <c r="I28" i="2"/>
  <c r="F28" i="3" s="1"/>
  <c r="G26" i="2"/>
  <c r="D9"/>
  <c r="C25"/>
  <c r="C25" i="3" s="1"/>
  <c r="G24" i="2"/>
  <c r="E24" i="3" s="1"/>
  <c r="E25" i="2"/>
  <c r="D25" i="3" s="1"/>
  <c r="G28" i="2"/>
  <c r="E28" i="3" s="1"/>
  <c r="G25" i="2"/>
  <c r="E25" i="3" s="1"/>
  <c r="I11" i="2"/>
  <c r="F11" i="3" s="1"/>
  <c r="I13" i="2"/>
  <c r="F13" i="3" s="1"/>
  <c r="F4" i="6" s="1"/>
  <c r="I15" i="2"/>
  <c r="F15" i="3" s="1"/>
  <c r="I17" i="2"/>
  <c r="I25"/>
  <c r="F25" i="3" s="1"/>
  <c r="C37" i="2"/>
  <c r="I43"/>
  <c r="C40"/>
  <c r="H9"/>
  <c r="E29"/>
  <c r="G38"/>
  <c r="J9"/>
  <c r="E38"/>
  <c r="D46" i="1"/>
  <c r="C36" i="3" l="1"/>
  <c r="D36" i="5" s="1"/>
  <c r="N23" i="7"/>
  <c r="E21" i="3"/>
  <c r="G37" i="2"/>
  <c r="E37"/>
  <c r="D21" i="3"/>
  <c r="I38" i="2"/>
  <c r="F17" i="3"/>
  <c r="F38" s="1"/>
  <c r="K19" i="7"/>
  <c r="L19" s="1"/>
  <c r="F35" i="3"/>
  <c r="G29" i="2"/>
  <c r="E26" i="3"/>
  <c r="E43" s="1"/>
  <c r="I29" i="2"/>
  <c r="F24" i="3"/>
  <c r="F43" s="1"/>
  <c r="M24" i="7"/>
  <c r="N24"/>
  <c r="F3" i="6"/>
  <c r="K22" i="7"/>
  <c r="L22" s="1"/>
  <c r="I37" i="2"/>
  <c r="F14" i="3"/>
  <c r="F14" i="5" s="1"/>
  <c r="F36" i="3"/>
  <c r="K4" i="7" s="1"/>
  <c r="L4" s="1"/>
  <c r="K18"/>
  <c r="L18" s="1"/>
  <c r="K31"/>
  <c r="L31" s="1"/>
  <c r="K13"/>
  <c r="L13" s="1"/>
  <c r="K30"/>
  <c r="L30" s="1"/>
  <c r="K12"/>
  <c r="L12" s="1"/>
  <c r="K27"/>
  <c r="L27" s="1"/>
  <c r="K9"/>
  <c r="L9" s="1"/>
  <c r="F6" i="6"/>
  <c r="F6" i="10"/>
  <c r="F6" i="8"/>
  <c r="F40" i="3"/>
  <c r="F40" i="5" s="1"/>
  <c r="E6" i="6"/>
  <c r="E6" i="10"/>
  <c r="E6" i="8"/>
  <c r="E40" i="3"/>
  <c r="E36"/>
  <c r="E38"/>
  <c r="E3" i="6"/>
  <c r="E39" i="2"/>
  <c r="D29" i="3"/>
  <c r="D43"/>
  <c r="G31" i="7"/>
  <c r="H31" s="1"/>
  <c r="G13"/>
  <c r="H13" s="1"/>
  <c r="G30"/>
  <c r="H30" s="1"/>
  <c r="G12"/>
  <c r="H12" s="1"/>
  <c r="I10"/>
  <c r="J10"/>
  <c r="G27"/>
  <c r="H27" s="1"/>
  <c r="G9"/>
  <c r="H9" s="1"/>
  <c r="D6" i="6"/>
  <c r="D6" i="10"/>
  <c r="D6" i="8"/>
  <c r="D40" i="3"/>
  <c r="G17" i="7"/>
  <c r="G3"/>
  <c r="G18"/>
  <c r="H18" s="1"/>
  <c r="I18" s="1"/>
  <c r="D36" i="3"/>
  <c r="G19" i="7"/>
  <c r="H19" s="1"/>
  <c r="G20"/>
  <c r="H20" s="1"/>
  <c r="D37" i="3"/>
  <c r="G5" i="7" s="1"/>
  <c r="H5" s="1"/>
  <c r="D38" i="3"/>
  <c r="D3" i="6"/>
  <c r="G22" i="7"/>
  <c r="H22" s="1"/>
  <c r="G23"/>
  <c r="H23" s="1"/>
  <c r="F26" i="5"/>
  <c r="D26"/>
  <c r="C43" i="2"/>
  <c r="C24" i="3"/>
  <c r="F9" i="5"/>
  <c r="E9"/>
  <c r="D9"/>
  <c r="E36"/>
  <c r="C31" i="7"/>
  <c r="D31" s="1"/>
  <c r="C13"/>
  <c r="D13" s="1"/>
  <c r="F45" i="5"/>
  <c r="E45"/>
  <c r="D45"/>
  <c r="C30" i="7"/>
  <c r="D30" s="1"/>
  <c r="C12"/>
  <c r="D12" s="1"/>
  <c r="F44" i="5"/>
  <c r="E44"/>
  <c r="D44"/>
  <c r="C28" i="7"/>
  <c r="D28" s="1"/>
  <c r="C10"/>
  <c r="D10" s="1"/>
  <c r="F42" i="5"/>
  <c r="E42"/>
  <c r="D42"/>
  <c r="C26" i="7"/>
  <c r="D26" s="1"/>
  <c r="C8"/>
  <c r="D8" s="1"/>
  <c r="E40" i="5"/>
  <c r="D40"/>
  <c r="C41" i="3"/>
  <c r="F23" i="5"/>
  <c r="E23"/>
  <c r="D23"/>
  <c r="C35" i="3"/>
  <c r="F11" i="5"/>
  <c r="E11"/>
  <c r="D11"/>
  <c r="C18" i="7"/>
  <c r="D18" s="1"/>
  <c r="F12" i="5"/>
  <c r="E12"/>
  <c r="D12"/>
  <c r="C19" i="7"/>
  <c r="D19" s="1"/>
  <c r="F13" i="5"/>
  <c r="E13"/>
  <c r="D13"/>
  <c r="C20" i="7"/>
  <c r="D20" s="1"/>
  <c r="E14" i="5"/>
  <c r="D14"/>
  <c r="C37" i="3"/>
  <c r="F16" i="5"/>
  <c r="E16"/>
  <c r="D16"/>
  <c r="E17"/>
  <c r="D17"/>
  <c r="C38" i="3"/>
  <c r="C22" i="7"/>
  <c r="D22" s="1"/>
  <c r="F18" i="5"/>
  <c r="E18"/>
  <c r="D18"/>
  <c r="C23" i="7"/>
  <c r="D23" s="1"/>
  <c r="F19" i="5"/>
  <c r="E19"/>
  <c r="D19"/>
  <c r="C24" i="7"/>
  <c r="D24" s="1"/>
  <c r="F20" i="5"/>
  <c r="E20"/>
  <c r="D20"/>
  <c r="C36" i="2"/>
  <c r="C29"/>
  <c r="C38"/>
  <c r="G36"/>
  <c r="G35"/>
  <c r="G21"/>
  <c r="C21"/>
  <c r="C35"/>
  <c r="G43"/>
  <c r="E36"/>
  <c r="I36"/>
  <c r="E43"/>
  <c r="I35"/>
  <c r="I21"/>
  <c r="E21"/>
  <c r="E35"/>
  <c r="J18" i="7" l="1"/>
  <c r="F17" i="5"/>
  <c r="C4" i="7"/>
  <c r="D4" s="1"/>
  <c r="F36" i="5"/>
  <c r="E26"/>
  <c r="H3" i="7"/>
  <c r="I3" s="1"/>
  <c r="K26"/>
  <c r="L26" s="1"/>
  <c r="K8"/>
  <c r="L8" s="1"/>
  <c r="M9"/>
  <c r="N9"/>
  <c r="N27"/>
  <c r="M27"/>
  <c r="N12"/>
  <c r="M12"/>
  <c r="M30"/>
  <c r="N30"/>
  <c r="M13"/>
  <c r="N13"/>
  <c r="N31"/>
  <c r="M31"/>
  <c r="M18"/>
  <c r="N18"/>
  <c r="N4"/>
  <c r="M4"/>
  <c r="K20"/>
  <c r="L20" s="1"/>
  <c r="F37" i="3"/>
  <c r="K5" i="7" s="1"/>
  <c r="L5" s="1"/>
  <c r="F21" i="3"/>
  <c r="M22" i="7"/>
  <c r="N22"/>
  <c r="K29"/>
  <c r="L29" s="1"/>
  <c r="K11"/>
  <c r="L11" s="1"/>
  <c r="I39" i="2"/>
  <c r="F29" i="3"/>
  <c r="G39" i="2"/>
  <c r="G46" s="1"/>
  <c r="E29" i="3"/>
  <c r="K17" i="7"/>
  <c r="K3"/>
  <c r="N19"/>
  <c r="M19"/>
  <c r="K21"/>
  <c r="L21" s="1"/>
  <c r="K6"/>
  <c r="L6" s="1"/>
  <c r="I23"/>
  <c r="J23"/>
  <c r="J22"/>
  <c r="I22"/>
  <c r="G21"/>
  <c r="H21" s="1"/>
  <c r="G6"/>
  <c r="H6" s="1"/>
  <c r="J5"/>
  <c r="I5"/>
  <c r="J20"/>
  <c r="I20"/>
  <c r="I19"/>
  <c r="J19"/>
  <c r="G4"/>
  <c r="H17"/>
  <c r="G26"/>
  <c r="H26" s="1"/>
  <c r="G8"/>
  <c r="H8" s="1"/>
  <c r="J9"/>
  <c r="I9"/>
  <c r="I27"/>
  <c r="J27"/>
  <c r="I12"/>
  <c r="J12"/>
  <c r="J30"/>
  <c r="I30"/>
  <c r="J13"/>
  <c r="I13"/>
  <c r="I31"/>
  <c r="J31"/>
  <c r="G29"/>
  <c r="H29" s="1"/>
  <c r="G11"/>
  <c r="H11" s="1"/>
  <c r="D5" i="6"/>
  <c r="D10" s="1"/>
  <c r="D5" i="10"/>
  <c r="D9" s="1"/>
  <c r="D5" i="8"/>
  <c r="D9" s="1"/>
  <c r="D39" i="3"/>
  <c r="C39" i="2"/>
  <c r="C29" i="3"/>
  <c r="E24" i="7"/>
  <c r="F24"/>
  <c r="F23"/>
  <c r="E23"/>
  <c r="E22"/>
  <c r="F22"/>
  <c r="C21"/>
  <c r="D21" s="1"/>
  <c r="C6"/>
  <c r="D6" s="1"/>
  <c r="F38" i="5"/>
  <c r="E38"/>
  <c r="D38"/>
  <c r="C5" i="7"/>
  <c r="D5" s="1"/>
  <c r="E37" i="5"/>
  <c r="D37"/>
  <c r="E20" i="7"/>
  <c r="F20"/>
  <c r="F19"/>
  <c r="E19"/>
  <c r="E18"/>
  <c r="F18"/>
  <c r="C17"/>
  <c r="C3"/>
  <c r="F35" i="5"/>
  <c r="E35"/>
  <c r="D35"/>
  <c r="C27" i="7"/>
  <c r="D27" s="1"/>
  <c r="C9"/>
  <c r="D9" s="1"/>
  <c r="F41" i="5"/>
  <c r="E41"/>
  <c r="D41"/>
  <c r="F8" i="7"/>
  <c r="E8"/>
  <c r="E26"/>
  <c r="F26"/>
  <c r="F10"/>
  <c r="E10"/>
  <c r="E28"/>
  <c r="F28"/>
  <c r="F12"/>
  <c r="E12"/>
  <c r="E30"/>
  <c r="F30"/>
  <c r="E13"/>
  <c r="F13"/>
  <c r="F31"/>
  <c r="E31"/>
  <c r="F4"/>
  <c r="E4"/>
  <c r="F24" i="5"/>
  <c r="E24"/>
  <c r="D24"/>
  <c r="C43" i="3"/>
  <c r="E46" i="2"/>
  <c r="C46"/>
  <c r="I46"/>
  <c r="J3" i="7" l="1"/>
  <c r="F37" i="5"/>
  <c r="L3" i="7"/>
  <c r="H4"/>
  <c r="D3"/>
  <c r="F3" s="1"/>
  <c r="N6"/>
  <c r="M6"/>
  <c r="N21"/>
  <c r="M21"/>
  <c r="M3"/>
  <c r="N3"/>
  <c r="L17"/>
  <c r="E5" i="6"/>
  <c r="E10" s="1"/>
  <c r="E5" i="10"/>
  <c r="E9" s="1"/>
  <c r="E5" i="8"/>
  <c r="E9" s="1"/>
  <c r="E39" i="3"/>
  <c r="E46" s="1"/>
  <c r="F5" i="6"/>
  <c r="F10" s="1"/>
  <c r="F5" i="10"/>
  <c r="F9" s="1"/>
  <c r="F5" i="8"/>
  <c r="F9" s="1"/>
  <c r="F39" i="3"/>
  <c r="M11" i="7"/>
  <c r="N11"/>
  <c r="N29"/>
  <c r="M29"/>
  <c r="M5"/>
  <c r="N5"/>
  <c r="M20"/>
  <c r="N20"/>
  <c r="N8"/>
  <c r="M8"/>
  <c r="M26"/>
  <c r="N26"/>
  <c r="G25"/>
  <c r="G7"/>
  <c r="D46" i="3"/>
  <c r="J11" i="7"/>
  <c r="I11"/>
  <c r="I29"/>
  <c r="J29"/>
  <c r="I8"/>
  <c r="J8"/>
  <c r="J26"/>
  <c r="I26"/>
  <c r="I17"/>
  <c r="J17"/>
  <c r="I4"/>
  <c r="J4"/>
  <c r="I6"/>
  <c r="J6"/>
  <c r="I21"/>
  <c r="J21"/>
  <c r="C29"/>
  <c r="D29" s="1"/>
  <c r="C11"/>
  <c r="D11" s="1"/>
  <c r="F43" i="5"/>
  <c r="E43"/>
  <c r="D43"/>
  <c r="E9" i="7"/>
  <c r="F9"/>
  <c r="F27"/>
  <c r="E27"/>
  <c r="E3"/>
  <c r="D17"/>
  <c r="E5"/>
  <c r="F5"/>
  <c r="F6"/>
  <c r="E6"/>
  <c r="F21"/>
  <c r="E21"/>
  <c r="C39" i="3"/>
  <c r="C5" i="6"/>
  <c r="C10" s="1"/>
  <c r="C5" i="10"/>
  <c r="C9" s="1"/>
  <c r="C5" i="8"/>
  <c r="C9" s="1"/>
  <c r="F29" i="5"/>
  <c r="E29"/>
  <c r="D29"/>
  <c r="H7" i="7" l="1"/>
  <c r="J7" s="1"/>
  <c r="G14"/>
  <c r="K25"/>
  <c r="K7"/>
  <c r="F46" i="3"/>
  <c r="N17" i="7"/>
  <c r="M17"/>
  <c r="I7"/>
  <c r="H25"/>
  <c r="G32"/>
  <c r="C25"/>
  <c r="C7"/>
  <c r="F39" i="5"/>
  <c r="E39"/>
  <c r="D39"/>
  <c r="C46" i="3"/>
  <c r="F17" i="7"/>
  <c r="E17"/>
  <c r="E11"/>
  <c r="F11"/>
  <c r="F29"/>
  <c r="E29"/>
  <c r="L7" l="1"/>
  <c r="M7" s="1"/>
  <c r="K14"/>
  <c r="D7"/>
  <c r="C14"/>
  <c r="L25"/>
  <c r="K32"/>
  <c r="I25"/>
  <c r="J25"/>
  <c r="F46" i="5"/>
  <c r="E46"/>
  <c r="D46"/>
  <c r="E7" i="7"/>
  <c r="F7"/>
  <c r="D25"/>
  <c r="C32"/>
  <c r="N7" l="1"/>
  <c r="N25"/>
  <c r="M25"/>
  <c r="F25"/>
  <c r="E25"/>
</calcChain>
</file>

<file path=xl/sharedStrings.xml><?xml version="1.0" encoding="utf-8"?>
<sst xmlns="http://schemas.openxmlformats.org/spreadsheetml/2006/main" count="304" uniqueCount="74">
  <si>
    <t>IMAGE UK 2020 to 2050</t>
  </si>
  <si>
    <t>IMAGE Food demand including HH Waste (g/cap/day)</t>
  </si>
  <si>
    <t>Food category</t>
  </si>
  <si>
    <t>Animal</t>
  </si>
  <si>
    <t>Fruit and Veg</t>
  </si>
  <si>
    <t>Luxuries</t>
  </si>
  <si>
    <t>Oils and oilcrops</t>
  </si>
  <si>
    <t>Pulses</t>
  </si>
  <si>
    <t>Staples</t>
  </si>
  <si>
    <t>Total</t>
  </si>
  <si>
    <t>Food item</t>
  </si>
  <si>
    <t>butter and cream</t>
  </si>
  <si>
    <t>cattle meat</t>
  </si>
  <si>
    <t>eggs</t>
  </si>
  <si>
    <t>fish and seafood</t>
  </si>
  <si>
    <t>fish oils</t>
  </si>
  <si>
    <t>milk</t>
  </si>
  <si>
    <t>other meat and animal fat</t>
  </si>
  <si>
    <t>pig meat</t>
  </si>
  <si>
    <t>poultry meat</t>
  </si>
  <si>
    <t>sheep and goat meat</t>
  </si>
  <si>
    <t>Food Item</t>
  </si>
  <si>
    <t>nuts</t>
  </si>
  <si>
    <t>Oil and oilcrops</t>
  </si>
  <si>
    <t>groundnuts</t>
  </si>
  <si>
    <t>other oilcrops (incl. Palm)</t>
  </si>
  <si>
    <t>sesameseed</t>
  </si>
  <si>
    <t>soyabeans</t>
  </si>
  <si>
    <t>sunflowerseed</t>
  </si>
  <si>
    <t>Nuts and seeds</t>
  </si>
  <si>
    <t>Beans</t>
  </si>
  <si>
    <t>Peas</t>
  </si>
  <si>
    <t>Pulses, Other and products</t>
  </si>
  <si>
    <t>Dairy</t>
  </si>
  <si>
    <t xml:space="preserve">Meat </t>
  </si>
  <si>
    <t>Fish</t>
  </si>
  <si>
    <t>Other meat and animal fat</t>
  </si>
  <si>
    <t>Soyabeans</t>
  </si>
  <si>
    <t>Fruit and Vegetables excl nuts</t>
  </si>
  <si>
    <t>Oils and oil crops excl seeds &amp; soyabeans</t>
  </si>
  <si>
    <t>IMAGE HH Waste 2020 (g/cap/day)</t>
  </si>
  <si>
    <t>%2020 HH Waste/2020 FD incl HH Waste</t>
  </si>
  <si>
    <t>IMAGE HH Waste 2030 (g/cap/day)</t>
  </si>
  <si>
    <t>%2030 HH Waste/2030 FD incl HH Waste</t>
  </si>
  <si>
    <t>IMAGE HH Waste 2040 (g/cap/day)</t>
  </si>
  <si>
    <t>%2040 HH Waste/2040 FD incl HH Waste</t>
  </si>
  <si>
    <t>IMAGE HH Waste 2050 (g/cap/day)</t>
  </si>
  <si>
    <t>%2050 HH Waste/2050 FD incl HH Waste</t>
  </si>
  <si>
    <t xml:space="preserve"> IMAGE UK 2020 to 2050 Food consumption</t>
  </si>
  <si>
    <t>Calculated IMAGE UK Food consumption (g/cap/day)</t>
  </si>
  <si>
    <t>Chicken</t>
  </si>
  <si>
    <t>2030/2020</t>
  </si>
  <si>
    <t>2040/2020</t>
  </si>
  <si>
    <t>2050/2020</t>
  </si>
  <si>
    <t>Portion (g)</t>
  </si>
  <si>
    <t>Food consumption (g/cap/day)</t>
  </si>
  <si>
    <t>Servings/day</t>
  </si>
  <si>
    <t>Servings/week</t>
  </si>
  <si>
    <t>Servings/month</t>
  </si>
  <si>
    <t>Amount (g)</t>
  </si>
  <si>
    <t>Chicken Korma</t>
  </si>
  <si>
    <t>Fruit and Veg - onions, garlic, tomatoes</t>
  </si>
  <si>
    <t>Staples -rice</t>
  </si>
  <si>
    <t>Spaghetti Bolognese</t>
  </si>
  <si>
    <t>Beef mince</t>
  </si>
  <si>
    <t>Fruit and Veg - Onions, tomatoes</t>
  </si>
  <si>
    <t>Staples - Pasta</t>
  </si>
  <si>
    <t>Full English Breakfast</t>
  </si>
  <si>
    <t>Bacon</t>
  </si>
  <si>
    <t>Eggs</t>
  </si>
  <si>
    <t>Pulses - baked beans</t>
  </si>
  <si>
    <t>Fruit and Veg - tomatoes,mushrooms</t>
  </si>
  <si>
    <t>Staples - toast</t>
  </si>
  <si>
    <t>IMAGE UK 2020 to 2050 HH Waste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</si>
</sst>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"/>
    </font>
    <font>
      <sz val="11"/>
      <color rgb="FF444444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2" fontId="0" fillId="0" borderId="2" xfId="0" applyNumberFormat="1" applyBorder="1"/>
    <xf numFmtId="2" fontId="0" fillId="0" borderId="3" xfId="0" applyNumberForma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/>
    <xf numFmtId="2" fontId="5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opLeftCell="A23" workbookViewId="0"/>
  </sheetViews>
  <sheetFormatPr defaultRowHeight="15"/>
  <cols>
    <col min="1" max="2" width="27.7109375" customWidth="1"/>
    <col min="3" max="3" width="14.5703125" customWidth="1"/>
    <col min="4" max="4" width="16.7109375" customWidth="1"/>
    <col min="5" max="5" width="14.7109375" customWidth="1"/>
    <col min="6" max="6" width="18.7109375" customWidth="1"/>
  </cols>
  <sheetData>
    <row r="1" spans="1:6">
      <c r="A1" s="1" t="s">
        <v>0</v>
      </c>
      <c r="B1" s="1"/>
      <c r="C1" s="22" t="s">
        <v>1</v>
      </c>
      <c r="D1" s="22"/>
      <c r="E1" s="22"/>
      <c r="F1" s="22"/>
    </row>
    <row r="2" spans="1:6">
      <c r="A2" s="1" t="s">
        <v>2</v>
      </c>
      <c r="B2" s="1"/>
      <c r="C2" s="2">
        <v>2020</v>
      </c>
      <c r="D2" s="2">
        <v>2030</v>
      </c>
      <c r="E2" s="2">
        <v>2040</v>
      </c>
      <c r="F2" s="3">
        <v>2050</v>
      </c>
    </row>
    <row r="3" spans="1:6">
      <c r="A3" t="s">
        <v>3</v>
      </c>
      <c r="C3" s="4">
        <v>1039.4693393244663</v>
      </c>
      <c r="D3" s="4">
        <v>969.94675695993669</v>
      </c>
      <c r="E3" s="4">
        <v>900.42417459540707</v>
      </c>
      <c r="F3" s="4">
        <v>830.90159223087755</v>
      </c>
    </row>
    <row r="4" spans="1:6">
      <c r="A4" t="s">
        <v>4</v>
      </c>
      <c r="C4" s="4">
        <v>491.93795557098014</v>
      </c>
      <c r="D4" s="4">
        <v>540.12678296977572</v>
      </c>
      <c r="E4" s="4">
        <v>588.31561036857124</v>
      </c>
      <c r="F4" s="4">
        <v>636.50443776736688</v>
      </c>
    </row>
    <row r="5" spans="1:6">
      <c r="A5" t="s">
        <v>5</v>
      </c>
      <c r="C5" s="4">
        <v>403.40712024166277</v>
      </c>
      <c r="D5" s="4">
        <v>388.81386346561072</v>
      </c>
      <c r="E5" s="4">
        <v>374.22060668955868</v>
      </c>
      <c r="F5" s="4">
        <v>359.62734991350669</v>
      </c>
    </row>
    <row r="6" spans="1:6">
      <c r="A6" t="s">
        <v>6</v>
      </c>
      <c r="C6" s="4">
        <v>29.646713887913798</v>
      </c>
      <c r="D6" s="4">
        <v>47.034336028447399</v>
      </c>
      <c r="E6" s="4">
        <v>64.421958168980993</v>
      </c>
      <c r="F6" s="4">
        <v>81.809580309514587</v>
      </c>
    </row>
    <row r="7" spans="1:6">
      <c r="A7" t="s">
        <v>7</v>
      </c>
      <c r="C7" s="4">
        <v>6.8695124904449143</v>
      </c>
      <c r="D7" s="4">
        <v>45.726182161165653</v>
      </c>
      <c r="E7" s="4">
        <v>84.582851831886387</v>
      </c>
      <c r="F7" s="4">
        <v>123.43952150260715</v>
      </c>
    </row>
    <row r="8" spans="1:6">
      <c r="A8" t="s">
        <v>8</v>
      </c>
      <c r="C8" s="4">
        <v>500.05671698822096</v>
      </c>
      <c r="D8" s="4">
        <v>446.27614087096362</v>
      </c>
      <c r="E8" s="4">
        <v>392.49556475370628</v>
      </c>
      <c r="F8" s="4">
        <v>338.71498863644899</v>
      </c>
    </row>
    <row r="9" spans="1:6">
      <c r="A9" s="5" t="s">
        <v>9</v>
      </c>
      <c r="B9" s="5"/>
      <c r="C9" s="6">
        <f>SUM(C3:C8)</f>
        <v>2471.387358503689</v>
      </c>
      <c r="D9" s="6">
        <f t="shared" ref="D9:F9" si="0">SUM(D3:D8)</f>
        <v>2437.9240624558997</v>
      </c>
      <c r="E9" s="6">
        <f t="shared" si="0"/>
        <v>2404.4607664081109</v>
      </c>
      <c r="F9" s="6">
        <f t="shared" si="0"/>
        <v>2370.997470360322</v>
      </c>
    </row>
    <row r="10" spans="1:6">
      <c r="A10" s="1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4">
        <v>6.4857171329101373</v>
      </c>
      <c r="D11" s="4">
        <v>10.972601520854493</v>
      </c>
      <c r="E11" s="4">
        <v>15.459485908798849</v>
      </c>
      <c r="F11" s="4">
        <v>19.946370296743204</v>
      </c>
    </row>
    <row r="12" spans="1:6">
      <c r="B12" t="s">
        <v>12</v>
      </c>
      <c r="C12" s="4">
        <v>52.166825982693467</v>
      </c>
      <c r="D12" s="4">
        <v>37.200017847382291</v>
      </c>
      <c r="E12" s="4">
        <v>22.233209712071115</v>
      </c>
      <c r="F12" s="4">
        <v>7.2664015767599492</v>
      </c>
    </row>
    <row r="13" spans="1:6">
      <c r="B13" t="s">
        <v>13</v>
      </c>
      <c r="C13" s="4">
        <v>28.641687808388092</v>
      </c>
      <c r="D13" s="4">
        <v>26.031217666172804</v>
      </c>
      <c r="E13" s="4">
        <v>23.420747523957516</v>
      </c>
      <c r="F13" s="4">
        <v>20.810277381742232</v>
      </c>
    </row>
    <row r="14" spans="1:6">
      <c r="B14" t="s">
        <v>14</v>
      </c>
      <c r="C14" s="4">
        <v>53.141936723801948</v>
      </c>
      <c r="D14" s="4">
        <v>41.121864931222852</v>
      </c>
      <c r="E14" s="4">
        <v>29.101793138643757</v>
      </c>
      <c r="F14" s="4">
        <v>17.081721346064668</v>
      </c>
    </row>
    <row r="15" spans="1:6">
      <c r="B15" t="s">
        <v>15</v>
      </c>
      <c r="C15" s="4">
        <v>0</v>
      </c>
      <c r="D15" s="4">
        <v>0</v>
      </c>
      <c r="E15" s="4">
        <v>0</v>
      </c>
      <c r="F15" s="4">
        <v>0</v>
      </c>
    </row>
    <row r="16" spans="1:6">
      <c r="B16" t="s">
        <v>16</v>
      </c>
      <c r="C16" s="4">
        <v>710.84638354579192</v>
      </c>
      <c r="D16" s="4">
        <v>709.04395503041314</v>
      </c>
      <c r="E16" s="4">
        <v>707.24152651503437</v>
      </c>
      <c r="F16" s="4">
        <v>705.43909799965559</v>
      </c>
    </row>
    <row r="17" spans="1:6">
      <c r="B17" t="s">
        <v>17</v>
      </c>
      <c r="C17" s="4">
        <v>20.644831944077204</v>
      </c>
      <c r="D17" s="4">
        <v>23.75704626331212</v>
      </c>
      <c r="E17" s="4">
        <v>26.869260582547035</v>
      </c>
      <c r="F17" s="4">
        <v>29.981474901781954</v>
      </c>
    </row>
    <row r="18" spans="1:6">
      <c r="B18" t="s">
        <v>18</v>
      </c>
      <c r="C18" s="4">
        <v>73.889719687561609</v>
      </c>
      <c r="D18" s="4">
        <v>51.519555084582791</v>
      </c>
      <c r="E18" s="4">
        <v>29.149390481603977</v>
      </c>
      <c r="F18" s="4">
        <v>6.7792258786251685</v>
      </c>
    </row>
    <row r="19" spans="1:6">
      <c r="B19" t="s">
        <v>19</v>
      </c>
      <c r="C19" s="4">
        <v>80.019650642604873</v>
      </c>
      <c r="D19" s="4">
        <v>61.212108044904809</v>
      </c>
      <c r="E19" s="4">
        <v>42.404565447204746</v>
      </c>
      <c r="F19" s="4">
        <v>23.5970228495047</v>
      </c>
    </row>
    <row r="20" spans="1:6">
      <c r="B20" t="s">
        <v>20</v>
      </c>
      <c r="C20" s="4">
        <v>17.421647072177066</v>
      </c>
      <c r="D20" s="4">
        <v>11.614431381451379</v>
      </c>
      <c r="E20" s="4">
        <v>5.8072156907256902</v>
      </c>
      <c r="F20" s="4">
        <v>0</v>
      </c>
    </row>
    <row r="21" spans="1:6">
      <c r="C21" s="6">
        <f>SUM(C11:C20)</f>
        <v>1043.2584005400063</v>
      </c>
      <c r="D21" s="6">
        <f t="shared" ref="D21:F21" si="1">SUM(D11:D20)</f>
        <v>972.47279777029655</v>
      </c>
      <c r="E21" s="6">
        <f t="shared" si="1"/>
        <v>901.68719500058694</v>
      </c>
      <c r="F21" s="6">
        <f t="shared" si="1"/>
        <v>830.90159223087755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4">
        <v>4.3915737481184953</v>
      </c>
      <c r="D23" s="4">
        <v>8.6624451600487085</v>
      </c>
      <c r="E23" s="4">
        <v>12.933316571978921</v>
      </c>
      <c r="F23" s="4">
        <v>17.204187983909137</v>
      </c>
    </row>
    <row r="24" spans="1:6">
      <c r="A24" t="s">
        <v>23</v>
      </c>
      <c r="B24" t="s">
        <v>24</v>
      </c>
      <c r="C24" s="4">
        <v>2.8208657998331659</v>
      </c>
      <c r="D24" s="4">
        <v>11.679236749224952</v>
      </c>
      <c r="E24" s="4">
        <v>20.537607698616739</v>
      </c>
      <c r="F24" s="4">
        <v>29.395978648008523</v>
      </c>
    </row>
    <row r="25" spans="1:6">
      <c r="B25" t="s">
        <v>25</v>
      </c>
      <c r="C25" s="4">
        <v>5.3875209495083949E-4</v>
      </c>
      <c r="D25" s="4">
        <v>0.53764616573594903</v>
      </c>
      <c r="E25" s="4">
        <v>1.0747535793769472</v>
      </c>
      <c r="F25" s="4">
        <v>1.6118609930179457</v>
      </c>
    </row>
    <row r="26" spans="1:6">
      <c r="B26" t="s">
        <v>26</v>
      </c>
      <c r="C26" s="4">
        <v>0.22510896445856671</v>
      </c>
      <c r="D26" s="4">
        <v>1.2559682048714391</v>
      </c>
      <c r="E26" s="4">
        <v>2.2868274452843114</v>
      </c>
      <c r="F26" s="4">
        <v>3.3176866856971845</v>
      </c>
    </row>
    <row r="27" spans="1:6">
      <c r="B27" t="s">
        <v>27</v>
      </c>
      <c r="C27" s="4">
        <v>0.1668364082259029</v>
      </c>
      <c r="D27" s="4">
        <v>2.1602722238771443</v>
      </c>
      <c r="E27" s="4">
        <v>4.1537080395283859</v>
      </c>
      <c r="F27" s="4">
        <v>6.1471438551796274</v>
      </c>
    </row>
    <row r="28" spans="1:6">
      <c r="B28" t="s">
        <v>28</v>
      </c>
      <c r="C28" s="4">
        <v>0</v>
      </c>
      <c r="D28" s="4">
        <v>3.0042928978065597</v>
      </c>
      <c r="E28" s="4">
        <v>6.0085857956131195</v>
      </c>
      <c r="F28" s="4">
        <v>9.0128786934196796</v>
      </c>
    </row>
    <row r="29" spans="1:6">
      <c r="B29" t="s">
        <v>29</v>
      </c>
      <c r="C29" s="6">
        <f>C23+C24+C26+C28</f>
        <v>7.4375485124102276</v>
      </c>
      <c r="D29" s="6">
        <f t="shared" ref="D29:F29" si="2">D23+D24+D26+D28</f>
        <v>24.601943011951661</v>
      </c>
      <c r="E29" s="6">
        <f t="shared" si="2"/>
        <v>41.766337511493091</v>
      </c>
      <c r="F29" s="6">
        <f t="shared" si="2"/>
        <v>58.930732011034522</v>
      </c>
    </row>
    <row r="30" spans="1:6">
      <c r="A30" t="s">
        <v>7</v>
      </c>
      <c r="B30" t="s">
        <v>30</v>
      </c>
      <c r="C30" s="4">
        <v>0</v>
      </c>
      <c r="D30" s="4">
        <v>0</v>
      </c>
      <c r="E30" s="4">
        <v>0</v>
      </c>
      <c r="F30" s="7">
        <v>0</v>
      </c>
    </row>
    <row r="31" spans="1:6">
      <c r="B31" t="s">
        <v>31</v>
      </c>
      <c r="C31" s="4">
        <v>0</v>
      </c>
      <c r="D31" s="4">
        <v>0</v>
      </c>
      <c r="E31" s="4">
        <v>0</v>
      </c>
      <c r="F31" s="7">
        <v>0</v>
      </c>
    </row>
    <row r="32" spans="1:6">
      <c r="B32" t="s">
        <v>32</v>
      </c>
      <c r="C32" s="4">
        <v>6.4107708368931871</v>
      </c>
      <c r="D32" s="4">
        <v>45.420354392131173</v>
      </c>
      <c r="E32" s="4">
        <v>84.429937947369154</v>
      </c>
      <c r="F32" s="4">
        <v>123.43952150260715</v>
      </c>
    </row>
    <row r="33" spans="1:6">
      <c r="C33" s="6">
        <f>C32</f>
        <v>6.4107708368931871</v>
      </c>
      <c r="D33" s="6">
        <f t="shared" ref="D33:F33" si="3">D32</f>
        <v>45.420354392131173</v>
      </c>
      <c r="E33" s="6">
        <f t="shared" si="3"/>
        <v>84.429937947369154</v>
      </c>
      <c r="F33" s="6">
        <f t="shared" si="3"/>
        <v>123.43952150260715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4">
        <f>C11+C16</f>
        <v>717.33210067870209</v>
      </c>
      <c r="D35" s="4">
        <f t="shared" ref="D35:F35" si="4">D11+D16</f>
        <v>720.01655655126763</v>
      </c>
      <c r="E35" s="4">
        <f t="shared" si="4"/>
        <v>722.70101242383316</v>
      </c>
      <c r="F35" s="4">
        <f t="shared" si="4"/>
        <v>725.38546829639881</v>
      </c>
    </row>
    <row r="36" spans="1:6">
      <c r="B36" t="s">
        <v>34</v>
      </c>
      <c r="C36" s="4">
        <f>C12+C13+C18+C19+C20</f>
        <v>252.13953119342511</v>
      </c>
      <c r="D36" s="4">
        <f t="shared" ref="D36:F36" si="5">D12+D13+D18+D19+D20</f>
        <v>187.57733002449407</v>
      </c>
      <c r="E36" s="4">
        <f t="shared" si="5"/>
        <v>123.01512885556303</v>
      </c>
      <c r="F36" s="4">
        <f t="shared" si="5"/>
        <v>58.452927686632052</v>
      </c>
    </row>
    <row r="37" spans="1:6">
      <c r="B37" t="s">
        <v>35</v>
      </c>
      <c r="C37" s="4">
        <f>C14</f>
        <v>53.141936723801948</v>
      </c>
      <c r="D37" s="4">
        <f t="shared" ref="D37:F37" si="6">D14</f>
        <v>41.121864931222852</v>
      </c>
      <c r="E37" s="4">
        <f t="shared" si="6"/>
        <v>29.101793138643757</v>
      </c>
      <c r="F37" s="4">
        <f t="shared" si="6"/>
        <v>17.081721346064668</v>
      </c>
    </row>
    <row r="38" spans="1:6">
      <c r="B38" t="s">
        <v>36</v>
      </c>
      <c r="C38" s="4">
        <f>C17+C15</f>
        <v>20.644831944077204</v>
      </c>
      <c r="D38" s="4">
        <f t="shared" ref="D38:F38" si="7">D17+D15</f>
        <v>23.75704626331212</v>
      </c>
      <c r="E38" s="4">
        <f t="shared" si="7"/>
        <v>26.869260582547035</v>
      </c>
      <c r="F38" s="4">
        <f t="shared" si="7"/>
        <v>29.981474901781954</v>
      </c>
    </row>
    <row r="39" spans="1:6">
      <c r="B39" t="s">
        <v>29</v>
      </c>
      <c r="C39" s="4">
        <f>C29</f>
        <v>7.4375485124102276</v>
      </c>
      <c r="D39" s="4">
        <f t="shared" ref="D39:F39" si="8">D29</f>
        <v>24.601943011951661</v>
      </c>
      <c r="E39" s="4">
        <f t="shared" si="8"/>
        <v>41.766337511493091</v>
      </c>
      <c r="F39" s="4">
        <f t="shared" si="8"/>
        <v>58.930732011034522</v>
      </c>
    </row>
    <row r="40" spans="1:6">
      <c r="B40" t="s">
        <v>37</v>
      </c>
      <c r="C40" s="4">
        <f>C27</f>
        <v>0.1668364082259029</v>
      </c>
      <c r="D40" s="4">
        <f t="shared" ref="D40:F40" si="9">D27</f>
        <v>2.1602722238771443</v>
      </c>
      <c r="E40" s="4">
        <f t="shared" si="9"/>
        <v>4.1537080395283859</v>
      </c>
      <c r="F40" s="4">
        <f t="shared" si="9"/>
        <v>6.1471438551796274</v>
      </c>
    </row>
    <row r="41" spans="1:6">
      <c r="B41" t="s">
        <v>38</v>
      </c>
      <c r="C41" s="4">
        <f>C4-C23</f>
        <v>487.54638182286163</v>
      </c>
      <c r="D41" s="4">
        <f t="shared" ref="D41:F41" si="10">D4-D23</f>
        <v>531.464337809727</v>
      </c>
      <c r="E41" s="4">
        <f t="shared" si="10"/>
        <v>575.38229379659231</v>
      </c>
      <c r="F41" s="4">
        <f t="shared" si="10"/>
        <v>619.30024978345773</v>
      </c>
    </row>
    <row r="42" spans="1:6">
      <c r="B42" t="s">
        <v>5</v>
      </c>
      <c r="C42" s="4">
        <f>C5</f>
        <v>403.40712024166277</v>
      </c>
      <c r="D42" s="4">
        <f t="shared" ref="D42:F42" si="11">D5</f>
        <v>388.81386346561072</v>
      </c>
      <c r="E42" s="4">
        <f t="shared" si="11"/>
        <v>374.22060668955868</v>
      </c>
      <c r="F42" s="4">
        <f t="shared" si="11"/>
        <v>359.62734991350669</v>
      </c>
    </row>
    <row r="43" spans="1:6">
      <c r="B43" t="s">
        <v>39</v>
      </c>
      <c r="C43" s="4">
        <f>C6-C24-C26-C27-C28</f>
        <v>26.433902715396162</v>
      </c>
      <c r="D43" s="4">
        <f t="shared" ref="D43:F43" si="12">D6-D24-D26-D27-D28</f>
        <v>28.934565952667302</v>
      </c>
      <c r="E43" s="4">
        <f t="shared" si="12"/>
        <v>31.435229189938436</v>
      </c>
      <c r="F43" s="4">
        <f t="shared" si="12"/>
        <v>33.935892427209573</v>
      </c>
    </row>
    <row r="44" spans="1:6">
      <c r="B44" t="s">
        <v>7</v>
      </c>
      <c r="C44" s="4">
        <f>C7</f>
        <v>6.8695124904449143</v>
      </c>
      <c r="D44" s="4">
        <f t="shared" ref="D44:F45" si="13">D7</f>
        <v>45.726182161165653</v>
      </c>
      <c r="E44" s="4">
        <f t="shared" si="13"/>
        <v>84.582851831886387</v>
      </c>
      <c r="F44" s="4">
        <f t="shared" si="13"/>
        <v>123.43952150260715</v>
      </c>
    </row>
    <row r="45" spans="1:6">
      <c r="B45" t="s">
        <v>8</v>
      </c>
      <c r="C45" s="4">
        <f>C8</f>
        <v>500.05671698822096</v>
      </c>
      <c r="D45" s="4">
        <f t="shared" si="13"/>
        <v>446.27614087096362</v>
      </c>
      <c r="E45" s="4">
        <f t="shared" si="13"/>
        <v>392.49556475370628</v>
      </c>
      <c r="F45" s="4">
        <f t="shared" si="13"/>
        <v>338.71498863644899</v>
      </c>
    </row>
    <row r="46" spans="1:6">
      <c r="A46" t="s">
        <v>9</v>
      </c>
      <c r="C46" s="6">
        <f>SUM(C35:C45)</f>
        <v>2475.1764197192292</v>
      </c>
      <c r="D46" s="6">
        <f t="shared" ref="D46:F46" si="14">SUM(D35:D45)</f>
        <v>2440.4501032662597</v>
      </c>
      <c r="E46" s="6">
        <f t="shared" si="14"/>
        <v>2405.7237868132906</v>
      </c>
      <c r="F46" s="6">
        <f t="shared" si="14"/>
        <v>2370.997470360322</v>
      </c>
    </row>
    <row r="47" spans="1:6">
      <c r="C47" s="8"/>
      <c r="D47" s="8"/>
      <c r="E47" s="8"/>
      <c r="F47" s="8"/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topLeftCell="A22" workbookViewId="0">
      <selection activeCell="C29" sqref="C29"/>
    </sheetView>
  </sheetViews>
  <sheetFormatPr defaultRowHeight="15"/>
  <cols>
    <col min="1" max="1" width="15.42578125" customWidth="1"/>
    <col min="2" max="2" width="18.5703125" customWidth="1"/>
    <col min="3" max="3" width="13.7109375" customWidth="1"/>
    <col min="4" max="4" width="14.5703125" customWidth="1"/>
    <col min="5" max="5" width="12.42578125" customWidth="1"/>
    <col min="6" max="6" width="15" customWidth="1"/>
    <col min="7" max="7" width="12" customWidth="1"/>
    <col min="8" max="8" width="15" customWidth="1"/>
    <col min="9" max="9" width="11.28515625" customWidth="1"/>
    <col min="10" max="10" width="13.85546875" customWidth="1"/>
  </cols>
  <sheetData>
    <row r="1" spans="1:10">
      <c r="A1" s="22" t="s">
        <v>73</v>
      </c>
      <c r="B1" s="22"/>
      <c r="C1" s="2"/>
      <c r="E1" s="2"/>
      <c r="G1" s="2"/>
      <c r="I1" s="2"/>
    </row>
    <row r="2" spans="1:10" ht="46.5" customHeight="1">
      <c r="A2" s="1" t="s">
        <v>2</v>
      </c>
      <c r="C2" s="3" t="s">
        <v>40</v>
      </c>
      <c r="D2" s="2" t="s">
        <v>41</v>
      </c>
      <c r="E2" s="3" t="s">
        <v>42</v>
      </c>
      <c r="F2" s="2" t="s">
        <v>43</v>
      </c>
      <c r="G2" s="2" t="s">
        <v>44</v>
      </c>
      <c r="H2" s="2" t="s">
        <v>45</v>
      </c>
      <c r="I2" s="3" t="s">
        <v>46</v>
      </c>
      <c r="J2" s="2" t="s">
        <v>47</v>
      </c>
    </row>
    <row r="3" spans="1:10">
      <c r="A3" t="s">
        <v>3</v>
      </c>
      <c r="C3" s="9">
        <v>46.464388143273325</v>
      </c>
      <c r="D3" s="9">
        <f>C3/'FD incl HH waste 20 to 50'!C3*100</f>
        <v>4.4700104548990112</v>
      </c>
      <c r="E3" s="9">
        <v>20.083032932393962</v>
      </c>
      <c r="F3" s="9">
        <f>E3/'FD incl HH waste 20 to 50'!D3*100</f>
        <v>2.0705294170310302</v>
      </c>
      <c r="G3" s="9">
        <v>9.6282562066600601</v>
      </c>
      <c r="H3" s="9">
        <f>G3/'FD incl HH waste 20 to 50'!E3*100</f>
        <v>1.0693022775611707</v>
      </c>
      <c r="I3" s="9">
        <v>4.802685098041354</v>
      </c>
      <c r="J3" s="9">
        <f>I3/'FD incl HH waste 20 to 50'!F3*100</f>
        <v>0.57800889334520145</v>
      </c>
    </row>
    <row r="4" spans="1:10">
      <c r="A4" t="s">
        <v>4</v>
      </c>
      <c r="C4" s="9">
        <v>41.54070570936242</v>
      </c>
      <c r="D4" s="9">
        <f>C4/'FD incl HH waste 20 to 50'!C4*100</f>
        <v>8.4442977491230895</v>
      </c>
      <c r="E4" s="9">
        <v>28.569351939488019</v>
      </c>
      <c r="F4" s="9">
        <f>E4/'FD incl HH waste 20 to 50'!D4*100</f>
        <v>5.2893788718280783</v>
      </c>
      <c r="G4" s="9">
        <v>24.145524253206336</v>
      </c>
      <c r="H4" s="9">
        <f>G4/'FD incl HH waste 20 to 50'!E4*100</f>
        <v>4.1041787482197716</v>
      </c>
      <c r="I4" s="9">
        <v>23.408039865165243</v>
      </c>
      <c r="J4" s="9">
        <f>I4/'FD incl HH waste 20 to 50'!F4*100</f>
        <v>3.6775925627906685</v>
      </c>
    </row>
    <row r="5" spans="1:10">
      <c r="A5" t="s">
        <v>5</v>
      </c>
      <c r="C5" s="9">
        <v>6.244486876904495</v>
      </c>
      <c r="D5" s="9">
        <f>C5/'FD incl HH waste 20 to 50'!C5*100</f>
        <v>1.5479367030417581</v>
      </c>
      <c r="E5" s="9">
        <v>2.4161822031422515</v>
      </c>
      <c r="F5" s="9">
        <f>E5/'FD incl HH waste 20 to 50'!D5*100</f>
        <v>0.62142388175311414</v>
      </c>
      <c r="G5" s="9">
        <v>1.0788365640084492</v>
      </c>
      <c r="H5" s="9">
        <f>G5/'FD incl HH waste 20 to 50'!E5*100</f>
        <v>0.28828892496115721</v>
      </c>
      <c r="I5" s="9">
        <v>0.6076894094673122</v>
      </c>
      <c r="J5" s="9">
        <f>I5/'FD incl HH waste 20 to 50'!F5*100</f>
        <v>0.1689775289931276</v>
      </c>
    </row>
    <row r="6" spans="1:10">
      <c r="A6" t="s">
        <v>6</v>
      </c>
      <c r="C6" s="9">
        <v>0.62067737636912179</v>
      </c>
      <c r="D6" s="9">
        <f>C6/'FD incl HH waste 20 to 50'!C6*100</f>
        <v>2.093579000747722</v>
      </c>
      <c r="E6" s="9">
        <v>0.66563589759012065</v>
      </c>
      <c r="F6" s="9">
        <f>E6/'FD incl HH waste 20 to 50'!D6*100</f>
        <v>1.4152127016049072</v>
      </c>
      <c r="G6" s="9">
        <v>0.75221251500688979</v>
      </c>
      <c r="H6" s="9">
        <f>G6/'FD incl HH waste 20 to 50'!E6*100</f>
        <v>1.1676337329483384</v>
      </c>
      <c r="I6" s="9">
        <v>0.8828884221104506</v>
      </c>
      <c r="J6" s="9">
        <f>I6/'FD incl HH waste 20 to 50'!F6*100</f>
        <v>1.0791993049838067</v>
      </c>
    </row>
    <row r="7" spans="1:10">
      <c r="A7" t="s">
        <v>7</v>
      </c>
      <c r="C7" s="9">
        <v>0.14102493661794446</v>
      </c>
      <c r="D7" s="9">
        <f>C7/'FD incl HH waste 20 to 50'!C7*100</f>
        <v>2.0529104039639177</v>
      </c>
      <c r="E7" s="9">
        <v>0.64441067793564055</v>
      </c>
      <c r="F7" s="9">
        <f>E7/'FD incl HH waste 20 to 50'!D7*100</f>
        <v>1.4092816138998061</v>
      </c>
      <c r="G7" s="9">
        <v>0.98581874888255816</v>
      </c>
      <c r="H7" s="9">
        <f>G7/'FD incl HH waste 20 to 50'!E7*100</f>
        <v>1.1655066334745172</v>
      </c>
      <c r="I7" s="9">
        <v>1.3311710844214399</v>
      </c>
      <c r="J7" s="9">
        <f>I7/'FD incl HH waste 20 to 50'!F7*100</f>
        <v>1.07839942039416</v>
      </c>
    </row>
    <row r="8" spans="1:10">
      <c r="A8" t="s">
        <v>8</v>
      </c>
      <c r="C8" s="9">
        <v>48.27911714801796</v>
      </c>
      <c r="D8" s="9">
        <f>C8/'FD incl HH waste 20 to 50'!C8*100</f>
        <v>9.654728255386118</v>
      </c>
      <c r="E8" s="9">
        <v>20.594198985616178</v>
      </c>
      <c r="F8" s="9">
        <f>E8/'FD incl HH waste 20 to 50'!D8*100</f>
        <v>4.6146762283603211</v>
      </c>
      <c r="G8" s="9">
        <v>10.411919875520912</v>
      </c>
      <c r="H8" s="9">
        <f>G8/'FD incl HH waste 20 to 50'!E8*100</f>
        <v>2.6527484156552097</v>
      </c>
      <c r="I8" s="9">
        <v>6.5269266249550064</v>
      </c>
      <c r="J8" s="9">
        <f>I8/'FD incl HH waste 20 to 50'!F8*100</f>
        <v>1.9269671682467275</v>
      </c>
    </row>
    <row r="9" spans="1:10">
      <c r="A9" t="s">
        <v>9</v>
      </c>
      <c r="C9" s="10">
        <f>SUM(C3:C8)</f>
        <v>143.29040019054526</v>
      </c>
      <c r="D9" s="10">
        <f t="shared" ref="D9:J9" si="0">SUM(D3:D8)</f>
        <v>28.263462567161614</v>
      </c>
      <c r="E9" s="10">
        <f t="shared" si="0"/>
        <v>72.972812636166168</v>
      </c>
      <c r="F9" s="10">
        <f t="shared" si="0"/>
        <v>15.420502714477255</v>
      </c>
      <c r="G9" s="10">
        <f t="shared" si="0"/>
        <v>47.002568163285204</v>
      </c>
      <c r="H9" s="10">
        <f t="shared" si="0"/>
        <v>10.447658732820164</v>
      </c>
      <c r="I9" s="10">
        <f t="shared" si="0"/>
        <v>37.559400504160806</v>
      </c>
      <c r="J9" s="10">
        <f t="shared" si="0"/>
        <v>8.5091448787536912</v>
      </c>
    </row>
    <row r="10" spans="1:10">
      <c r="A10" s="1" t="s">
        <v>2</v>
      </c>
      <c r="B10" s="1" t="s">
        <v>21</v>
      </c>
      <c r="C10" s="11">
        <v>2020</v>
      </c>
      <c r="D10" s="11"/>
      <c r="E10" s="11">
        <v>2030</v>
      </c>
      <c r="F10" s="11"/>
      <c r="G10" s="11">
        <v>2040</v>
      </c>
      <c r="H10" s="11"/>
      <c r="I10" s="11">
        <v>2050</v>
      </c>
      <c r="J10" s="9"/>
    </row>
    <row r="11" spans="1:10">
      <c r="A11" t="s">
        <v>3</v>
      </c>
      <c r="B11" t="s">
        <v>11</v>
      </c>
      <c r="C11" s="9">
        <f>D3/100*'FD incl HH waste 20 to 50'!C11</f>
        <v>0.28991223391625953</v>
      </c>
      <c r="D11" s="9"/>
      <c r="E11" s="9">
        <f>F3/100*'FD incl HH waste 20 to 50'!D11</f>
        <v>0.2271909423028865</v>
      </c>
      <c r="F11" s="9"/>
      <c r="G11" s="9">
        <f>H3/100*'FD incl HH waste 20 to 50'!E11</f>
        <v>0.16530863492203432</v>
      </c>
      <c r="H11" s="9"/>
      <c r="I11" s="9">
        <f>J3/100*'FD incl HH waste 20 to 50'!F11</f>
        <v>0.11529179421474137</v>
      </c>
      <c r="J11" s="9"/>
    </row>
    <row r="12" spans="1:10">
      <c r="B12" t="s">
        <v>12</v>
      </c>
      <c r="C12" s="9">
        <f>D3/100*'FD incl HH waste 20 to 50'!C12</f>
        <v>2.3318625754153719</v>
      </c>
      <c r="D12" s="9"/>
      <c r="E12" s="9">
        <f>F3/100*'FD incl HH waste 20 to 50'!D12</f>
        <v>0.77023731267084383</v>
      </c>
      <c r="F12" s="9"/>
      <c r="G12" s="9">
        <f>H3/100*'FD incl HH waste 20 to 50'!E12</f>
        <v>0.23774021782612784</v>
      </c>
      <c r="H12" s="9"/>
      <c r="I12" s="9">
        <f>J3/100*'FD incl HH waste 20 to 50'!F12</f>
        <v>4.2000447339848451E-2</v>
      </c>
      <c r="J12" s="9"/>
    </row>
    <row r="13" spans="1:10">
      <c r="B13" t="s">
        <v>13</v>
      </c>
      <c r="C13" s="9">
        <f>D3/100*'FD incl HH waste 20 to 50'!C13</f>
        <v>1.2802864394944833</v>
      </c>
      <c r="D13" s="9"/>
      <c r="E13" s="9">
        <f>F3/100*'FD incl HH waste 20 to 50'!D13</f>
        <v>0.53898401938948637</v>
      </c>
      <c r="F13" s="9"/>
      <c r="G13" s="9">
        <f>H3/100*'FD incl HH waste 20 to 50'!E13</f>
        <v>0.25043858669552921</v>
      </c>
      <c r="H13" s="9"/>
      <c r="I13" s="9">
        <f>J3/100*'FD incl HH waste 20 to 50'!F13</f>
        <v>0.12028525399627504</v>
      </c>
      <c r="J13" s="9"/>
    </row>
    <row r="14" spans="1:10">
      <c r="B14" t="s">
        <v>14</v>
      </c>
      <c r="C14" s="9">
        <f>D3/100*'FD incl HH waste 20 to 50'!C14</f>
        <v>2.3754501274897644</v>
      </c>
      <c r="D14" s="9"/>
      <c r="E14" s="9">
        <f>F3/100*'FD incl HH waste 20 to 50'!D14</f>
        <v>0.85144031023273625</v>
      </c>
      <c r="F14" s="9"/>
      <c r="G14" s="9">
        <f>H3/100*'FD incl HH waste 20 to 50'!E14</f>
        <v>0.31118613684265817</v>
      </c>
      <c r="H14" s="9"/>
      <c r="I14" s="9">
        <f>J3/100*'FD incl HH waste 20 to 50'!F14</f>
        <v>9.8733868516699436E-2</v>
      </c>
      <c r="J14" s="9"/>
    </row>
    <row r="15" spans="1:10">
      <c r="B15" t="s">
        <v>15</v>
      </c>
      <c r="C15" s="9">
        <f>D3/100*'FD incl HH waste 20 to 50'!C15</f>
        <v>0</v>
      </c>
      <c r="D15" s="9"/>
      <c r="E15" s="9">
        <f>F3/100*'FD incl HH waste 20 to 50'!D15</f>
        <v>0</v>
      </c>
      <c r="F15" s="9"/>
      <c r="G15" s="9">
        <f>H3/100*'FD incl HH waste 20 to 50'!E15</f>
        <v>0</v>
      </c>
      <c r="H15" s="9"/>
      <c r="I15" s="9">
        <f>J3/100*'FD incl HH waste 20 to 50'!F15</f>
        <v>0</v>
      </c>
      <c r="J15" s="9"/>
    </row>
    <row r="16" spans="1:10">
      <c r="B16" t="s">
        <v>16</v>
      </c>
      <c r="C16" s="9">
        <f>D3/100*'FD incl HH waste 20 to 50'!C16</f>
        <v>31.774907662768424</v>
      </c>
      <c r="D16" s="9"/>
      <c r="E16" s="9">
        <f>F3/100*'FD incl HH waste 20 to 50'!D16</f>
        <v>14.680963668584974</v>
      </c>
      <c r="F16" s="9"/>
      <c r="G16" s="9">
        <f>H3/100*'FD incl HH waste 20 to 50'!E16</f>
        <v>7.5625497508836537</v>
      </c>
      <c r="H16" s="9"/>
      <c r="I16" s="9">
        <f>J3/100*'FD incl HH waste 20 to 50'!F16</f>
        <v>4.0775007235721805</v>
      </c>
      <c r="J16" s="9"/>
    </row>
    <row r="17" spans="1:10">
      <c r="B17" t="s">
        <v>17</v>
      </c>
      <c r="C17" s="9">
        <f>D3/100*'FD incl HH waste 20 to 50'!C17</f>
        <v>0.92282614629658188</v>
      </c>
      <c r="D17" s="9"/>
      <c r="E17" s="9">
        <f>F3/100*'FD incl HH waste 20 to 50'!D17</f>
        <v>0.4918966314995486</v>
      </c>
      <c r="F17" s="9"/>
      <c r="G17" s="9">
        <f>H3/100*'FD incl HH waste 20 to 50'!E17</f>
        <v>0.2873136153730213</v>
      </c>
      <c r="H17" s="9"/>
      <c r="I17" s="9">
        <f>J3/100*'FD incl HH waste 20 to 50'!F17</f>
        <v>0.1732955912883592</v>
      </c>
      <c r="J17" s="9"/>
    </row>
    <row r="18" spans="1:10">
      <c r="B18" t="s">
        <v>18</v>
      </c>
      <c r="C18" s="9">
        <f>D3/100*'FD incl HH waste 20 to 50'!C18</f>
        <v>3.3028781951295771</v>
      </c>
      <c r="D18" s="9"/>
      <c r="E18" s="9">
        <f>F3/100*'FD incl HH waste 20 to 50'!D18</f>
        <v>1.0667275435497925</v>
      </c>
      <c r="F18" s="9"/>
      <c r="G18" s="9">
        <f>H3/100*'FD incl HH waste 20 to 50'!E18</f>
        <v>0.31169509631499043</v>
      </c>
      <c r="H18" s="9"/>
      <c r="I18" s="9">
        <f>J3/100*'FD incl HH waste 20 to 50'!F18</f>
        <v>3.9184528478412847E-2</v>
      </c>
      <c r="J18" s="9"/>
    </row>
    <row r="19" spans="1:10">
      <c r="B19" t="s">
        <v>19</v>
      </c>
      <c r="C19" s="9">
        <f>D3/100*'FD incl HH waste 20 to 50'!C19</f>
        <v>3.5768867496981018</v>
      </c>
      <c r="D19" s="9"/>
      <c r="E19" s="9">
        <f>F3/100*'FD incl HH waste 20 to 50'!D19</f>
        <v>1.267414703854572</v>
      </c>
      <c r="F19" s="9"/>
      <c r="G19" s="9">
        <f>H3/100*'FD incl HH waste 20 to 50'!E19</f>
        <v>0.45343298411687755</v>
      </c>
      <c r="H19" s="9"/>
      <c r="I19" s="9">
        <f>J3/100*'FD incl HH waste 20 to 50'!F19</f>
        <v>0.13639289063483645</v>
      </c>
      <c r="J19" s="9"/>
    </row>
    <row r="20" spans="1:10">
      <c r="B20" t="s">
        <v>20</v>
      </c>
      <c r="C20" s="9">
        <f>D3/100*'FD incl HH waste 20 to 50'!C20</f>
        <v>0.77874944554192238</v>
      </c>
      <c r="D20" s="9"/>
      <c r="E20" s="9">
        <f>F3/100*'FD incl HH waste 20 to 50'!D20</f>
        <v>0.24048021837383426</v>
      </c>
      <c r="F20" s="9"/>
      <c r="G20" s="9">
        <f>H3/100*'FD incl HH waste 20 to 50'!E20</f>
        <v>6.2096689643819473E-2</v>
      </c>
      <c r="H20" s="9"/>
      <c r="I20" s="9">
        <f>J3/100*'FD incl HH waste 20 to 50'!F20</f>
        <v>0</v>
      </c>
      <c r="J20" s="9"/>
    </row>
    <row r="21" spans="1:10">
      <c r="C21" s="10">
        <f>SUM(C11:C20)</f>
        <v>46.633759575750481</v>
      </c>
      <c r="D21" s="9"/>
      <c r="E21" s="10">
        <f>SUM(E11:E20)</f>
        <v>20.135335350458675</v>
      </c>
      <c r="F21" s="9"/>
      <c r="G21" s="10">
        <f>SUM(G11:G20)</f>
        <v>9.6417617126187114</v>
      </c>
      <c r="H21" s="9"/>
      <c r="I21" s="10">
        <f>SUM(I11:I20)</f>
        <v>4.8026850980413531</v>
      </c>
      <c r="J21" s="9"/>
    </row>
    <row r="22" spans="1:10">
      <c r="A22" s="1" t="s">
        <v>2</v>
      </c>
      <c r="B22" s="1" t="s">
        <v>21</v>
      </c>
      <c r="C22" s="11">
        <v>2020</v>
      </c>
      <c r="D22" s="11"/>
      <c r="E22" s="11">
        <v>2030</v>
      </c>
      <c r="F22" s="11"/>
      <c r="G22" s="11">
        <v>2040</v>
      </c>
      <c r="H22" s="11"/>
      <c r="I22" s="11">
        <v>2050</v>
      </c>
      <c r="J22" s="9"/>
    </row>
    <row r="23" spans="1:10">
      <c r="A23" t="s">
        <v>4</v>
      </c>
      <c r="B23" t="s">
        <v>22</v>
      </c>
      <c r="C23" s="9">
        <f>D4/100*'FD incl HH waste 20 to 50'!C23</f>
        <v>0.37083756316345057</v>
      </c>
      <c r="D23" s="9"/>
      <c r="E23" s="9">
        <f>F4/100*'FD incl HH waste 20 to 50'!D23</f>
        <v>0.4581895440793104</v>
      </c>
      <c r="F23" s="9"/>
      <c r="G23" s="9">
        <f>H4/100*'FD incl HH waste 20 to 50'!E23</f>
        <v>0.53080643018714468</v>
      </c>
      <c r="H23" s="9"/>
      <c r="I23" s="9">
        <f>J4/100*'FD incl HH waste 20 to 50'!F23</f>
        <v>0.6326999377847683</v>
      </c>
      <c r="J23" s="9"/>
    </row>
    <row r="24" spans="1:10">
      <c r="A24" t="s">
        <v>23</v>
      </c>
      <c r="B24" t="s">
        <v>24</v>
      </c>
      <c r="C24" s="9">
        <f>D6/100*'FD incl HH waste 20 to 50'!C24</f>
        <v>5.9057054024581432E-2</v>
      </c>
      <c r="D24" s="9"/>
      <c r="E24" s="9">
        <f>F6/100*'FD incl HH waste 20 to 50'!D24</f>
        <v>0.16528604192553958</v>
      </c>
      <c r="F24" s="9"/>
      <c r="G24" s="9">
        <f>H6/100*'FD incl HH waste 20 to 50'!E24</f>
        <v>0.23980403542964396</v>
      </c>
      <c r="H24" s="9"/>
      <c r="I24" s="9">
        <f>J6/100*'FD incl HH waste 20 to 50'!F24</f>
        <v>0.31724119726249622</v>
      </c>
      <c r="J24" s="9"/>
    </row>
    <row r="25" spans="1:10">
      <c r="B25" t="s">
        <v>25</v>
      </c>
      <c r="C25" s="9">
        <f>D6/100*'FD incl HH waste 20 to 50'!C25</f>
        <v>1.1279200725979203E-5</v>
      </c>
      <c r="D25" s="9"/>
      <c r="E25" s="9">
        <f>F6/100*'FD incl HH waste 20 to 50'!D25</f>
        <v>7.6088368271869213E-3</v>
      </c>
      <c r="F25" s="9"/>
      <c r="G25" s="9">
        <f>H6/100*'FD incl HH waste 20 to 50'!E25</f>
        <v>1.2549185338874931E-2</v>
      </c>
      <c r="H25" s="9"/>
      <c r="I25" s="9">
        <f>J6/100*'FD incl HH waste 20 to 50'!F25</f>
        <v>1.7395192633954757E-2</v>
      </c>
      <c r="J25" s="9"/>
    </row>
    <row r="26" spans="1:10">
      <c r="B26" t="s">
        <v>26</v>
      </c>
      <c r="C26" s="9">
        <f>D6/100*'FD incl HH waste 20 to 50'!C26</f>
        <v>4.7128340087052058E-3</v>
      </c>
      <c r="D26" s="9"/>
      <c r="E26" s="9">
        <f>F6/100*'FD incl HH waste 20 to 50'!D26</f>
        <v>1.7774621563459748E-2</v>
      </c>
      <c r="F26" s="9"/>
      <c r="G26" s="9">
        <f>H6/100*'FD incl HH waste 20 to 50'!E26</f>
        <v>2.6701768665460323E-2</v>
      </c>
      <c r="H26" s="9"/>
      <c r="I26" s="9">
        <f>J6/100*'FD incl HH waste 20 to 50'!F26</f>
        <v>3.5804451653584306E-2</v>
      </c>
      <c r="J26" s="9"/>
    </row>
    <row r="27" spans="1:10">
      <c r="B27" t="s">
        <v>27</v>
      </c>
      <c r="C27" s="9">
        <f>D6/100*'FD incl HH waste 20 to 50'!C27</f>
        <v>3.492852008219248E-3</v>
      </c>
      <c r="D27" s="9"/>
      <c r="E27" s="9">
        <f>F6/100*'FD incl HH waste 20 to 50'!D27</f>
        <v>3.0572446901552145E-2</v>
      </c>
      <c r="F27" s="9"/>
      <c r="G27" s="9">
        <f>H6/100*'FD incl HH waste 20 to 50'!E27</f>
        <v>4.850009623772053E-2</v>
      </c>
      <c r="H27" s="9"/>
      <c r="I27" s="9">
        <f>J6/100*'FD incl HH waste 20 to 50'!F27</f>
        <v>6.6339933761453321E-2</v>
      </c>
      <c r="J27" s="9"/>
    </row>
    <row r="28" spans="1:10">
      <c r="B28" t="s">
        <v>28</v>
      </c>
      <c r="C28" s="9">
        <f>D6/100*'FD incl HH waste 20 to 50'!C28</f>
        <v>0</v>
      </c>
      <c r="D28" s="9"/>
      <c r="E28" s="9">
        <f>F6/100*'FD incl HH waste 20 to 50'!D28</f>
        <v>4.2517134683172565E-2</v>
      </c>
      <c r="F28" s="9"/>
      <c r="G28" s="9">
        <f>H6/100*'FD incl HH waste 20 to 50'!E28</f>
        <v>7.0158274622721076E-2</v>
      </c>
      <c r="H28" s="9"/>
      <c r="I28" s="9">
        <f>J6/100*'FD incl HH waste 20 to 50'!F28</f>
        <v>9.7266924218418788E-2</v>
      </c>
      <c r="J28" s="9"/>
    </row>
    <row r="29" spans="1:10">
      <c r="B29" t="s">
        <v>29</v>
      </c>
      <c r="C29" s="10">
        <f>SUM(C23:C28)-C25-C27</f>
        <v>0.43460745119673722</v>
      </c>
      <c r="D29" s="10"/>
      <c r="E29" s="10">
        <f>SUM(E23:E28)-E25-E27</f>
        <v>0.68376734225148228</v>
      </c>
      <c r="F29" s="10"/>
      <c r="G29" s="10">
        <f>SUM(G23:G28)-G25-G27</f>
        <v>0.86747050890497013</v>
      </c>
      <c r="H29" s="10"/>
      <c r="I29" s="10">
        <f>SUM(I23:I28)-I25-I27</f>
        <v>1.0830125109192674</v>
      </c>
      <c r="J29" s="9"/>
    </row>
    <row r="30" spans="1:10">
      <c r="A30" t="s">
        <v>7</v>
      </c>
      <c r="B30" t="s">
        <v>30</v>
      </c>
      <c r="C30" s="9"/>
      <c r="D30" s="9"/>
      <c r="E30" s="9"/>
      <c r="F30" s="9"/>
      <c r="G30" s="9"/>
      <c r="H30" s="9"/>
      <c r="I30" s="9"/>
      <c r="J30" s="9"/>
    </row>
    <row r="31" spans="1:10">
      <c r="B31" t="s">
        <v>31</v>
      </c>
      <c r="C31" s="9"/>
      <c r="D31" s="9"/>
      <c r="E31" s="9"/>
      <c r="F31" s="9"/>
      <c r="G31" s="9"/>
      <c r="H31" s="9"/>
      <c r="I31" s="9"/>
      <c r="J31" s="9"/>
    </row>
    <row r="32" spans="1:10">
      <c r="B32" t="s">
        <v>32</v>
      </c>
      <c r="C32" s="9"/>
      <c r="D32" s="9"/>
      <c r="E32" s="9"/>
      <c r="F32" s="9"/>
      <c r="G32" s="9"/>
      <c r="H32" s="9"/>
      <c r="I32" s="9"/>
      <c r="J32" s="9"/>
    </row>
    <row r="33" spans="1:10">
      <c r="B33" t="s">
        <v>7</v>
      </c>
      <c r="C33" s="10">
        <f>D7/100*'FD incl HH waste 20 to 50'!C33</f>
        <v>0.13160738148486495</v>
      </c>
      <c r="D33" s="10"/>
      <c r="E33" s="10">
        <f>F7/100*'FD incl HH waste 20 to 50'!D33</f>
        <v>0.64010070341643766</v>
      </c>
      <c r="F33" s="10"/>
      <c r="G33" s="10">
        <f>H7/100*'FD incl HH waste 20 to 50'!E33</f>
        <v>0.98403652741500625</v>
      </c>
      <c r="H33" s="10"/>
      <c r="I33" s="10">
        <f>J7/100*'FD incl HH waste 20 to 50'!F33</f>
        <v>1.3311710844214399</v>
      </c>
      <c r="J33" s="9"/>
    </row>
    <row r="34" spans="1:10">
      <c r="A34" s="1" t="s">
        <v>2</v>
      </c>
      <c r="B34" s="1" t="s">
        <v>21</v>
      </c>
      <c r="C34" s="11">
        <v>2020</v>
      </c>
      <c r="D34" s="11"/>
      <c r="E34" s="11">
        <v>2030</v>
      </c>
      <c r="F34" s="11"/>
      <c r="G34" s="11">
        <v>2040</v>
      </c>
      <c r="H34" s="11"/>
      <c r="I34" s="11">
        <v>2050</v>
      </c>
      <c r="J34" s="9"/>
    </row>
    <row r="35" spans="1:10">
      <c r="B35" t="s">
        <v>33</v>
      </c>
      <c r="C35" s="9">
        <f>C11+C16</f>
        <v>32.064819896684682</v>
      </c>
      <c r="D35" s="9"/>
      <c r="E35" s="9">
        <f>E11+E16</f>
        <v>14.908154610887861</v>
      </c>
      <c r="F35" s="9"/>
      <c r="G35" s="9">
        <f>G11+G16</f>
        <v>7.7278583858056882</v>
      </c>
      <c r="H35" s="9"/>
      <c r="I35" s="9">
        <f>I11+I16</f>
        <v>4.1927925177869216</v>
      </c>
      <c r="J35" s="9"/>
    </row>
    <row r="36" spans="1:10">
      <c r="B36" t="s">
        <v>34</v>
      </c>
      <c r="C36" s="9">
        <f>C12+C13+C18+C19+C20</f>
        <v>11.270663405279457</v>
      </c>
      <c r="D36" s="9"/>
      <c r="E36" s="9">
        <f>E12+E13+E18+E19+E20</f>
        <v>3.8838437978385292</v>
      </c>
      <c r="F36" s="9"/>
      <c r="G36" s="9">
        <f>G12+G13+G18+G19+G20</f>
        <v>1.3154035745973447</v>
      </c>
      <c r="H36" s="9"/>
      <c r="I36" s="9">
        <f>I12+I13+I18+I19+I20</f>
        <v>0.33786312044937278</v>
      </c>
      <c r="J36" s="9"/>
    </row>
    <row r="37" spans="1:10">
      <c r="B37" t="s">
        <v>35</v>
      </c>
      <c r="C37" s="9">
        <f>C14</f>
        <v>2.3754501274897644</v>
      </c>
      <c r="D37" s="9"/>
      <c r="E37" s="9">
        <f>E14</f>
        <v>0.85144031023273625</v>
      </c>
      <c r="F37" s="9"/>
      <c r="G37" s="9">
        <f>G14</f>
        <v>0.31118613684265817</v>
      </c>
      <c r="H37" s="9"/>
      <c r="I37" s="9">
        <f>I14</f>
        <v>9.8733868516699436E-2</v>
      </c>
      <c r="J37" s="9"/>
    </row>
    <row r="38" spans="1:10">
      <c r="B38" t="s">
        <v>36</v>
      </c>
      <c r="C38" s="9">
        <f>C17+C15</f>
        <v>0.92282614629658188</v>
      </c>
      <c r="D38" s="9"/>
      <c r="E38" s="9">
        <f>E17+E15</f>
        <v>0.4918966314995486</v>
      </c>
      <c r="F38" s="9"/>
      <c r="G38" s="9">
        <f>G17+G15</f>
        <v>0.2873136153730213</v>
      </c>
      <c r="H38" s="9"/>
      <c r="I38" s="9">
        <f>I17+I15</f>
        <v>0.1732955912883592</v>
      </c>
      <c r="J38" s="9"/>
    </row>
    <row r="39" spans="1:10">
      <c r="B39" t="s">
        <v>29</v>
      </c>
      <c r="C39" s="9">
        <f>C29</f>
        <v>0.43460745119673722</v>
      </c>
      <c r="D39" s="9"/>
      <c r="E39" s="9">
        <f>E29</f>
        <v>0.68376734225148228</v>
      </c>
      <c r="F39" s="9"/>
      <c r="G39" s="9">
        <f>G29</f>
        <v>0.86747050890497013</v>
      </c>
      <c r="H39" s="9"/>
      <c r="I39" s="9">
        <f>I29</f>
        <v>1.0830125109192674</v>
      </c>
      <c r="J39" s="9"/>
    </row>
    <row r="40" spans="1:10">
      <c r="B40" t="s">
        <v>37</v>
      </c>
      <c r="C40" s="9">
        <f>C27</f>
        <v>3.492852008219248E-3</v>
      </c>
      <c r="D40" s="9"/>
      <c r="E40" s="9">
        <f>E27</f>
        <v>3.0572446901552145E-2</v>
      </c>
      <c r="F40" s="9"/>
      <c r="G40" s="9">
        <f>G27</f>
        <v>4.850009623772053E-2</v>
      </c>
      <c r="H40" s="9"/>
      <c r="I40" s="9">
        <f>I27</f>
        <v>6.6339933761453321E-2</v>
      </c>
      <c r="J40" s="9"/>
    </row>
    <row r="41" spans="1:10">
      <c r="B41" t="s">
        <v>38</v>
      </c>
      <c r="C41" s="9">
        <f>C4-C23</f>
        <v>41.169868146198972</v>
      </c>
      <c r="D41" s="9"/>
      <c r="E41" s="9">
        <f>E4-E23</f>
        <v>28.111162395408709</v>
      </c>
      <c r="F41" s="9"/>
      <c r="G41" s="9">
        <f>G4-G23</f>
        <v>23.614717823019191</v>
      </c>
      <c r="H41" s="9"/>
      <c r="I41" s="9">
        <f>I4-I23</f>
        <v>22.775339927380475</v>
      </c>
      <c r="J41" s="9"/>
    </row>
    <row r="42" spans="1:10">
      <c r="B42" t="s">
        <v>5</v>
      </c>
      <c r="C42" s="9">
        <f>C5</f>
        <v>6.244486876904495</v>
      </c>
      <c r="D42" s="9"/>
      <c r="E42" s="9">
        <f>E5</f>
        <v>2.4161822031422515</v>
      </c>
      <c r="F42" s="9"/>
      <c r="G42" s="9">
        <f>G5</f>
        <v>1.0788365640084492</v>
      </c>
      <c r="H42" s="9"/>
      <c r="I42" s="9">
        <f>I5</f>
        <v>0.6076894094673122</v>
      </c>
      <c r="J42" s="9"/>
    </row>
    <row r="43" spans="1:10">
      <c r="B43" t="s">
        <v>39</v>
      </c>
      <c r="C43" s="9">
        <f>C6-C24-C27-C25</f>
        <v>0.55811619113559519</v>
      </c>
      <c r="D43" s="9"/>
      <c r="E43" s="9">
        <f>E6-E24-E27-E25</f>
        <v>0.46216857193584204</v>
      </c>
      <c r="F43" s="9"/>
      <c r="G43" s="9">
        <f>G6-G24-G27-G25</f>
        <v>0.45135919800065039</v>
      </c>
      <c r="H43" s="9"/>
      <c r="I43" s="9">
        <f>I6-I24-I27-I25</f>
        <v>0.48191209845254629</v>
      </c>
      <c r="J43" s="9"/>
    </row>
    <row r="44" spans="1:10">
      <c r="B44" t="s">
        <v>7</v>
      </c>
      <c r="C44" s="9">
        <f>C7</f>
        <v>0.14102493661794446</v>
      </c>
      <c r="D44" s="9"/>
      <c r="E44" s="9">
        <f>E7</f>
        <v>0.64441067793564055</v>
      </c>
      <c r="F44" s="9"/>
      <c r="G44" s="9">
        <f>G7</f>
        <v>0.98581874888255816</v>
      </c>
      <c r="H44" s="9"/>
      <c r="I44" s="9">
        <f>I7</f>
        <v>1.3311710844214399</v>
      </c>
      <c r="J44" s="9"/>
    </row>
    <row r="45" spans="1:10">
      <c r="B45" t="s">
        <v>8</v>
      </c>
      <c r="C45" s="9">
        <f>C8</f>
        <v>48.27911714801796</v>
      </c>
      <c r="D45" s="9"/>
      <c r="E45" s="9">
        <f>E8</f>
        <v>20.594198985616178</v>
      </c>
      <c r="F45" s="9"/>
      <c r="G45" s="9">
        <f>G8</f>
        <v>10.411919875520912</v>
      </c>
      <c r="H45" s="9"/>
      <c r="I45" s="9">
        <f>I8</f>
        <v>6.5269266249550064</v>
      </c>
      <c r="J45" s="9"/>
    </row>
    <row r="46" spans="1:10">
      <c r="C46" s="10">
        <f>SUM(C35:C45)</f>
        <v>143.4644731778304</v>
      </c>
      <c r="D46" s="9"/>
      <c r="E46" s="10">
        <f>SUM(E35:E45)</f>
        <v>73.07779797365032</v>
      </c>
      <c r="F46" s="9"/>
      <c r="G46" s="10">
        <f>SUM(G35:G45)</f>
        <v>47.100384527193171</v>
      </c>
      <c r="H46" s="9"/>
      <c r="I46" s="10">
        <f>SUM(I35:I45)</f>
        <v>37.675076687398857</v>
      </c>
      <c r="J46" s="9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6"/>
  <sheetViews>
    <sheetView tabSelected="1" workbookViewId="0">
      <selection activeCell="A49" sqref="A49"/>
    </sheetView>
  </sheetViews>
  <sheetFormatPr defaultRowHeight="15"/>
  <cols>
    <col min="1" max="1" width="23.5703125" customWidth="1"/>
    <col min="2" max="2" width="26.28515625" customWidth="1"/>
    <col min="3" max="3" width="12.5703125" customWidth="1"/>
    <col min="6" max="6" width="11.5703125" customWidth="1"/>
  </cols>
  <sheetData>
    <row r="1" spans="1:6" ht="29.25" customHeight="1">
      <c r="A1" s="1" t="s">
        <v>48</v>
      </c>
      <c r="C1" s="23" t="s">
        <v>49</v>
      </c>
      <c r="D1" s="23"/>
      <c r="E1" s="23"/>
      <c r="F1" s="23"/>
    </row>
    <row r="2" spans="1:6" ht="18" customHeight="1">
      <c r="A2" s="1" t="s">
        <v>2</v>
      </c>
      <c r="B2" s="1"/>
      <c r="C2" s="3">
        <v>2020</v>
      </c>
      <c r="D2" s="3">
        <v>2030</v>
      </c>
      <c r="E2" s="3">
        <v>2040</v>
      </c>
      <c r="F2" s="3">
        <v>2050</v>
      </c>
    </row>
    <row r="3" spans="1:6">
      <c r="A3" t="s">
        <v>3</v>
      </c>
      <c r="C3" s="9">
        <f>'FD incl HH waste 20 to 50'!C3-'HH Waste 20 to 50'!C3</f>
        <v>993.00495118119295</v>
      </c>
      <c r="D3" s="9">
        <f>'FD incl HH waste 20 to 50'!D3-'HH Waste 20 to 50'!E3</f>
        <v>949.86372402754273</v>
      </c>
      <c r="E3" s="9">
        <f>'FD incl HH waste 20 to 50'!E3-'HH Waste 20 to 50'!G3</f>
        <v>890.79591838874705</v>
      </c>
      <c r="F3" s="9">
        <f>'FD incl HH waste 20 to 50'!F3-'HH Waste 20 to 50'!I3</f>
        <v>826.09890713283619</v>
      </c>
    </row>
    <row r="4" spans="1:6">
      <c r="A4" t="s">
        <v>4</v>
      </c>
      <c r="C4" s="9">
        <f>'FD incl HH waste 20 to 50'!C4-'HH Waste 20 to 50'!C4</f>
        <v>450.39724986161769</v>
      </c>
      <c r="D4" s="9">
        <f>'FD incl HH waste 20 to 50'!D4-'HH Waste 20 to 50'!E4</f>
        <v>511.55743103028772</v>
      </c>
      <c r="E4" s="9">
        <f>'FD incl HH waste 20 to 50'!E4-'HH Waste 20 to 50'!G4</f>
        <v>564.17008611536494</v>
      </c>
      <c r="F4" s="9">
        <f>'FD incl HH waste 20 to 50'!F4-'HH Waste 20 to 50'!I4</f>
        <v>613.0963979022016</v>
      </c>
    </row>
    <row r="5" spans="1:6">
      <c r="A5" t="s">
        <v>5</v>
      </c>
      <c r="B5" s="8"/>
      <c r="C5" s="9">
        <f>'FD incl HH waste 20 to 50'!C5-'HH Waste 20 to 50'!C5</f>
        <v>397.16263336475828</v>
      </c>
      <c r="D5" s="9">
        <f>'FD incl HH waste 20 to 50'!D5-'HH Waste 20 to 50'!E5</f>
        <v>386.3976812624685</v>
      </c>
      <c r="E5" s="9">
        <f>'FD incl HH waste 20 to 50'!E5-'HH Waste 20 to 50'!G5</f>
        <v>373.14177012555024</v>
      </c>
      <c r="F5" s="9">
        <f>'FD incl HH waste 20 to 50'!F5-'HH Waste 20 to 50'!I5</f>
        <v>359.01966050403939</v>
      </c>
    </row>
    <row r="6" spans="1:6">
      <c r="A6" t="s">
        <v>6</v>
      </c>
      <c r="C6" s="9">
        <f>'FD incl HH waste 20 to 50'!C6-'HH Waste 20 to 50'!C6</f>
        <v>29.026036511544675</v>
      </c>
      <c r="D6" s="9">
        <f>'FD incl HH waste 20 to 50'!D6-'HH Waste 20 to 50'!E6</f>
        <v>46.368700130857277</v>
      </c>
      <c r="E6" s="9">
        <f>'FD incl HH waste 20 to 50'!E6-'HH Waste 20 to 50'!G6</f>
        <v>63.669745653974104</v>
      </c>
      <c r="F6" s="9">
        <f>'FD incl HH waste 20 to 50'!F6-'HH Waste 20 to 50'!I6</f>
        <v>80.926691887404132</v>
      </c>
    </row>
    <row r="7" spans="1:6">
      <c r="A7" t="s">
        <v>7</v>
      </c>
      <c r="C7" s="9">
        <f>'FD incl HH waste 20 to 50'!C7-'HH Waste 20 to 50'!C7</f>
        <v>6.7284875538269695</v>
      </c>
      <c r="D7" s="9">
        <f>'FD incl HH waste 20 to 50'!D7-'HH Waste 20 to 50'!E7</f>
        <v>45.081771483230014</v>
      </c>
      <c r="E7" s="9">
        <f>'FD incl HH waste 20 to 50'!E7-'HH Waste 20 to 50'!G7</f>
        <v>83.597033083003822</v>
      </c>
      <c r="F7" s="9">
        <f>'FD incl HH waste 20 to 50'!F7-'HH Waste 20 to 50'!I7</f>
        <v>122.10835041818571</v>
      </c>
    </row>
    <row r="8" spans="1:6">
      <c r="A8" t="s">
        <v>8</v>
      </c>
      <c r="C8" s="9">
        <f>'FD incl HH waste 20 to 50'!C8-'HH Waste 20 to 50'!C8</f>
        <v>451.77759984020298</v>
      </c>
      <c r="D8" s="9">
        <f>'FD incl HH waste 20 to 50'!D8-'HH Waste 20 to 50'!E8</f>
        <v>425.68194188534744</v>
      </c>
      <c r="E8" s="9">
        <f>'FD incl HH waste 20 to 50'!E8-'HH Waste 20 to 50'!G8</f>
        <v>382.08364487818534</v>
      </c>
      <c r="F8" s="9">
        <f>'FD incl HH waste 20 to 50'!F8-'HH Waste 20 to 50'!I8</f>
        <v>332.18806201149397</v>
      </c>
    </row>
    <row r="9" spans="1:6">
      <c r="A9" t="s">
        <v>9</v>
      </c>
      <c r="C9" s="10">
        <f>SUM(C3:C8)</f>
        <v>2328.0969583131432</v>
      </c>
      <c r="D9" s="10">
        <f>SUM(D3:D8)</f>
        <v>2364.9512498197337</v>
      </c>
      <c r="E9" s="10">
        <f>SUM(E3:E8)</f>
        <v>2357.4581982448253</v>
      </c>
      <c r="F9" s="10">
        <f>SUM(F3:F8)</f>
        <v>2333.4380698561608</v>
      </c>
    </row>
    <row r="10" spans="1:6">
      <c r="A10" t="s">
        <v>2</v>
      </c>
      <c r="B10" s="1" t="s">
        <v>10</v>
      </c>
      <c r="C10" s="3">
        <v>2020</v>
      </c>
      <c r="D10" s="3">
        <v>2030</v>
      </c>
      <c r="E10" s="3">
        <v>2040</v>
      </c>
      <c r="F10" s="3">
        <v>2050</v>
      </c>
    </row>
    <row r="11" spans="1:6">
      <c r="A11" t="s">
        <v>3</v>
      </c>
      <c r="B11" t="s">
        <v>11</v>
      </c>
      <c r="C11" s="9">
        <f>'FD incl HH waste 20 to 50'!C11-'HH Waste 20 to 50'!C11</f>
        <v>6.1958048989938774</v>
      </c>
      <c r="D11" s="9">
        <f>'FD incl HH waste 20 to 50'!D11-'HH Waste 20 to 50'!E11</f>
        <v>10.745410578551606</v>
      </c>
      <c r="E11" s="9">
        <f>'FD incl HH waste 20 to 50'!E11-'HH Waste 20 to 50'!G11</f>
        <v>15.294177273876814</v>
      </c>
      <c r="F11" s="9">
        <f>'FD incl HH waste 20 to 50'!F11-'HH Waste 20 to 50'!I11</f>
        <v>19.831078502528463</v>
      </c>
    </row>
    <row r="12" spans="1:6">
      <c r="B12" t="s">
        <v>12</v>
      </c>
      <c r="C12" s="9">
        <f>'FD incl HH waste 20 to 50'!C12-'HH Waste 20 to 50'!C12</f>
        <v>49.834963407278096</v>
      </c>
      <c r="D12" s="9">
        <f>'FD incl HH waste 20 to 50'!D12-'HH Waste 20 to 50'!E12</f>
        <v>36.429780534711448</v>
      </c>
      <c r="E12" s="9">
        <f>'FD incl HH waste 20 to 50'!E12-'HH Waste 20 to 50'!G12</f>
        <v>21.995469494244986</v>
      </c>
      <c r="F12" s="9">
        <f>'FD incl HH waste 20 to 50'!F12-'HH Waste 20 to 50'!I12</f>
        <v>7.2244011294201007</v>
      </c>
    </row>
    <row r="13" spans="1:6">
      <c r="B13" t="s">
        <v>13</v>
      </c>
      <c r="C13" s="9">
        <f>'FD incl HH waste 20 to 50'!C13-'HH Waste 20 to 50'!C13</f>
        <v>27.36140136889361</v>
      </c>
      <c r="D13" s="9">
        <f>'FD incl HH waste 20 to 50'!D13-'HH Waste 20 to 50'!E13</f>
        <v>25.492233646783319</v>
      </c>
      <c r="E13" s="9">
        <f>'FD incl HH waste 20 to 50'!E13-'HH Waste 20 to 50'!G13</f>
        <v>23.170308937261986</v>
      </c>
      <c r="F13" s="9">
        <f>'FD incl HH waste 20 to 50'!F13-'HH Waste 20 to 50'!I13</f>
        <v>20.689992127745956</v>
      </c>
    </row>
    <row r="14" spans="1:6">
      <c r="B14" t="s">
        <v>14</v>
      </c>
      <c r="C14" s="9">
        <f>'FD incl HH waste 20 to 50'!C14-'HH Waste 20 to 50'!C14</f>
        <v>50.766486596312184</v>
      </c>
      <c r="D14" s="9">
        <f>'FD incl HH waste 20 to 50'!D14-'HH Waste 20 to 50'!E14</f>
        <v>40.270424620990113</v>
      </c>
      <c r="E14" s="9">
        <f>'FD incl HH waste 20 to 50'!E14-'HH Waste 20 to 50'!G14</f>
        <v>28.790607001801099</v>
      </c>
      <c r="F14" s="9">
        <f>'FD incl HH waste 20 to 50'!F14-'HH Waste 20 to 50'!I14</f>
        <v>16.982987477547969</v>
      </c>
    </row>
    <row r="15" spans="1:6">
      <c r="B15" t="s">
        <v>15</v>
      </c>
      <c r="C15" s="9">
        <f>'FD incl HH waste 20 to 50'!C15-'HH Waste 20 to 50'!C15</f>
        <v>0</v>
      </c>
      <c r="D15" s="9">
        <f>'FD incl HH waste 20 to 50'!D15-'HH Waste 20 to 50'!E15</f>
        <v>0</v>
      </c>
      <c r="E15" s="9">
        <f>'FD incl HH waste 20 to 50'!E15-'HH Waste 20 to 50'!G15</f>
        <v>0</v>
      </c>
      <c r="F15" s="9">
        <f>'FD incl HH waste 20 to 50'!F15-'HH Waste 20 to 50'!I15</f>
        <v>0</v>
      </c>
    </row>
    <row r="16" spans="1:6">
      <c r="B16" t="s">
        <v>16</v>
      </c>
      <c r="C16" s="9">
        <f>'FD incl HH waste 20 to 50'!C16-'HH Waste 20 to 50'!C16</f>
        <v>679.07147588302348</v>
      </c>
      <c r="D16" s="9">
        <f>'FD incl HH waste 20 to 50'!D16-'HH Waste 20 to 50'!E16</f>
        <v>694.36299136182822</v>
      </c>
      <c r="E16" s="9">
        <f>'FD incl HH waste 20 to 50'!E16-'HH Waste 20 to 50'!G16</f>
        <v>699.67897676415066</v>
      </c>
      <c r="F16" s="9">
        <f>'FD incl HH waste 20 to 50'!F16-'HH Waste 20 to 50'!I16</f>
        <v>701.36159727608344</v>
      </c>
    </row>
    <row r="17" spans="1:6">
      <c r="B17" t="s">
        <v>17</v>
      </c>
      <c r="C17" s="9">
        <f>'FD incl HH waste 20 to 50'!C17-'HH Waste 20 to 50'!C17</f>
        <v>19.722005797780621</v>
      </c>
      <c r="D17" s="9">
        <f>'FD incl HH waste 20 to 50'!D17-'HH Waste 20 to 50'!E17</f>
        <v>23.265149631812569</v>
      </c>
      <c r="E17" s="9">
        <f>'FD incl HH waste 20 to 50'!E17-'HH Waste 20 to 50'!G17</f>
        <v>26.581946967174012</v>
      </c>
      <c r="F17" s="9">
        <f>'FD incl HH waste 20 to 50'!F17-'HH Waste 20 to 50'!I17</f>
        <v>29.808179310493596</v>
      </c>
    </row>
    <row r="18" spans="1:6">
      <c r="B18" t="s">
        <v>18</v>
      </c>
      <c r="C18" s="9">
        <f>'FD incl HH waste 20 to 50'!C18-'HH Waste 20 to 50'!C18</f>
        <v>70.586841492432029</v>
      </c>
      <c r="D18" s="9">
        <f>'FD incl HH waste 20 to 50'!D18-'HH Waste 20 to 50'!E18</f>
        <v>50.452827541032995</v>
      </c>
      <c r="E18" s="9">
        <f>'FD incl HH waste 20 to 50'!E18-'HH Waste 20 to 50'!G18</f>
        <v>28.837695385288985</v>
      </c>
      <c r="F18" s="9">
        <f>'FD incl HH waste 20 to 50'!F18-'HH Waste 20 to 50'!I18</f>
        <v>6.7400413501467558</v>
      </c>
    </row>
    <row r="19" spans="1:6">
      <c r="B19" t="s">
        <v>19</v>
      </c>
      <c r="C19" s="9">
        <f>'FD incl HH waste 20 to 50'!C19-'HH Waste 20 to 50'!C19</f>
        <v>76.442763892906768</v>
      </c>
      <c r="D19" s="9">
        <f>'FD incl HH waste 20 to 50'!D19-'HH Waste 20 to 50'!E19</f>
        <v>59.94469334105024</v>
      </c>
      <c r="E19" s="9">
        <f>'FD incl HH waste 20 to 50'!E19-'HH Waste 20 to 50'!G19</f>
        <v>41.951132463087866</v>
      </c>
      <c r="F19" s="9">
        <f>'FD incl HH waste 20 to 50'!F19-'HH Waste 20 to 50'!I19</f>
        <v>23.460629958869863</v>
      </c>
    </row>
    <row r="20" spans="1:6">
      <c r="B20" t="s">
        <v>20</v>
      </c>
      <c r="C20" s="9">
        <f>'FD incl HH waste 20 to 50'!C20-'HH Waste 20 to 50'!C20</f>
        <v>16.642897626635143</v>
      </c>
      <c r="D20" s="9">
        <f>'FD incl HH waste 20 to 50'!D20-'HH Waste 20 to 50'!E20</f>
        <v>11.373951163077544</v>
      </c>
      <c r="E20" s="9">
        <f>'FD incl HH waste 20 to 50'!E20-'HH Waste 20 to 50'!G20</f>
        <v>5.7451190010818705</v>
      </c>
      <c r="F20" s="9">
        <f>'FD incl HH waste 20 to 50'!F20-'HH Waste 20 to 50'!I20</f>
        <v>0</v>
      </c>
    </row>
    <row r="21" spans="1:6">
      <c r="C21" s="10">
        <f>SUM(C11:C20)</f>
        <v>996.62464096425583</v>
      </c>
      <c r="D21" s="10">
        <f>SUM(D11:D20)</f>
        <v>952.33746241983806</v>
      </c>
      <c r="E21" s="10">
        <f>SUM(E11:E20)</f>
        <v>892.04543328796831</v>
      </c>
      <c r="F21" s="10">
        <f>SUM(F11:F20)</f>
        <v>826.09890713283619</v>
      </c>
    </row>
    <row r="22" spans="1:6">
      <c r="A22" s="1" t="s">
        <v>2</v>
      </c>
      <c r="B22" s="1" t="s">
        <v>21</v>
      </c>
      <c r="C22" s="3">
        <v>2020</v>
      </c>
      <c r="D22" s="3">
        <v>2030</v>
      </c>
      <c r="E22" s="3">
        <v>2040</v>
      </c>
      <c r="F22" s="3">
        <v>2050</v>
      </c>
    </row>
    <row r="23" spans="1:6">
      <c r="A23" t="s">
        <v>4</v>
      </c>
      <c r="B23" t="s">
        <v>22</v>
      </c>
      <c r="C23" s="9">
        <f>'FD incl HH waste 20 to 50'!C23-'HH Waste 20 to 50'!C23</f>
        <v>4.0207361849550445</v>
      </c>
      <c r="D23" s="9">
        <f>'FD incl HH waste 20 to 50'!D23-'HH Waste 20 to 50'!E23</f>
        <v>8.204255615969398</v>
      </c>
      <c r="E23" s="9">
        <f>'FD incl HH waste 20 to 50'!E23-'HH Waste 20 to 50'!G23</f>
        <v>12.402510141791776</v>
      </c>
      <c r="F23" s="9">
        <f>'FD incl HH waste 20 to 50'!F23-'HH Waste 20 to 50'!I23</f>
        <v>16.571488046124369</v>
      </c>
    </row>
    <row r="24" spans="1:6">
      <c r="A24" t="s">
        <v>23</v>
      </c>
      <c r="B24" t="s">
        <v>24</v>
      </c>
      <c r="C24" s="9">
        <f>'FD incl HH waste 20 to 50'!C24-'HH Waste 20 to 50'!C24</f>
        <v>2.7618087458085845</v>
      </c>
      <c r="D24" s="9">
        <f>'FD incl HH waste 20 to 50'!D24-'HH Waste 20 to 50'!E24</f>
        <v>11.513950707299411</v>
      </c>
      <c r="E24" s="9">
        <f>'FD incl HH waste 20 to 50'!E24-'HH Waste 20 to 50'!G24</f>
        <v>20.297803663187096</v>
      </c>
      <c r="F24" s="9">
        <f>'FD incl HH waste 20 to 50'!F24-'HH Waste 20 to 50'!I24</f>
        <v>29.078737450746026</v>
      </c>
    </row>
    <row r="25" spans="1:6">
      <c r="B25" t="s">
        <v>25</v>
      </c>
      <c r="C25" s="9">
        <f>'FD incl HH waste 20 to 50'!C25-'HH Waste 20 to 50'!C25</f>
        <v>5.2747289422486025E-4</v>
      </c>
      <c r="D25" s="9">
        <f>'FD incl HH waste 20 to 50'!D25-'HH Waste 20 to 50'!E25</f>
        <v>0.5300373289087621</v>
      </c>
      <c r="E25" s="9">
        <f>'FD incl HH waste 20 to 50'!E25-'HH Waste 20 to 50'!G25</f>
        <v>1.0622043940380723</v>
      </c>
      <c r="F25" s="9">
        <f>'FD incl HH waste 20 to 50'!F25-'HH Waste 20 to 50'!I25</f>
        <v>1.5944658003839909</v>
      </c>
    </row>
    <row r="26" spans="1:6">
      <c r="B26" t="s">
        <v>26</v>
      </c>
      <c r="C26" s="9">
        <f>'FD incl HH waste 20 to 50'!C26-'HH Waste 20 to 50'!C26</f>
        <v>0.2203961304498615</v>
      </c>
      <c r="D26" s="9">
        <f>'FD incl HH waste 20 to 50'!D26-'HH Waste 20 to 50'!E26</f>
        <v>1.2381935833079794</v>
      </c>
      <c r="E26" s="9">
        <f>'FD incl HH waste 20 to 50'!E26-'HH Waste 20 to 50'!G26</f>
        <v>2.2601256766188511</v>
      </c>
      <c r="F26" s="9">
        <f>'FD incl HH waste 20 to 50'!F26-'HH Waste 20 to 50'!I26</f>
        <v>3.2818822340436</v>
      </c>
    </row>
    <row r="27" spans="1:6">
      <c r="B27" t="s">
        <v>27</v>
      </c>
      <c r="C27" s="9">
        <f>'FD incl HH waste 20 to 50'!C27-'HH Waste 20 to 50'!C27</f>
        <v>0.16334355621768365</v>
      </c>
      <c r="D27" s="9">
        <f>'FD incl HH waste 20 to 50'!D27-'HH Waste 20 to 50'!E27</f>
        <v>2.1296997769755923</v>
      </c>
      <c r="E27" s="9">
        <f>'FD incl HH waste 20 to 50'!E27-'HH Waste 20 to 50'!G27</f>
        <v>4.1052079432906652</v>
      </c>
      <c r="F27" s="9">
        <f>'FD incl HH waste 20 to 50'!F27-'HH Waste 20 to 50'!I27</f>
        <v>6.0808039214181742</v>
      </c>
    </row>
    <row r="28" spans="1:6">
      <c r="B28" t="s">
        <v>28</v>
      </c>
      <c r="C28" s="9">
        <f>'FD incl HH waste 20 to 50'!C28-'HH Waste 20 to 50'!C28</f>
        <v>0</v>
      </c>
      <c r="D28" s="9">
        <f>'FD incl HH waste 20 to 50'!D28-'HH Waste 20 to 50'!E28</f>
        <v>2.961775763123387</v>
      </c>
      <c r="E28" s="9">
        <f>'FD incl HH waste 20 to 50'!E28-'HH Waste 20 to 50'!G28</f>
        <v>5.9384275209903983</v>
      </c>
      <c r="F28" s="9">
        <f>'FD incl HH waste 20 to 50'!F28-'HH Waste 20 to 50'!I28</f>
        <v>8.9156117692012611</v>
      </c>
    </row>
    <row r="29" spans="1:6">
      <c r="B29" t="s">
        <v>29</v>
      </c>
      <c r="C29" s="10">
        <f>'FD incl HH waste 20 to 50'!C29-'HH Waste 20 to 50'!C29</f>
        <v>7.0029410612134901</v>
      </c>
      <c r="D29" s="10">
        <f>'FD incl HH waste 20 to 50'!D29-'HH Waste 20 to 50'!E29</f>
        <v>23.918175669700179</v>
      </c>
      <c r="E29" s="10">
        <f>'FD incl HH waste 20 to 50'!E29-'HH Waste 20 to 50'!G29</f>
        <v>40.898867002588119</v>
      </c>
      <c r="F29" s="10">
        <f>'FD incl HH waste 20 to 50'!F29-'HH Waste 20 to 50'!I29</f>
        <v>57.847719500115254</v>
      </c>
    </row>
    <row r="30" spans="1:6">
      <c r="A30" t="s">
        <v>7</v>
      </c>
      <c r="B30" t="s">
        <v>30</v>
      </c>
      <c r="C30" s="7"/>
      <c r="D30" s="7"/>
      <c r="E30" s="7"/>
      <c r="F30" s="7"/>
    </row>
    <row r="31" spans="1:6">
      <c r="B31" t="s">
        <v>31</v>
      </c>
      <c r="C31" s="7"/>
      <c r="D31" s="7"/>
      <c r="E31" s="7"/>
      <c r="F31" s="7"/>
    </row>
    <row r="32" spans="1:6">
      <c r="B32" t="s">
        <v>32</v>
      </c>
      <c r="C32" s="9">
        <f>'FD incl HH waste 20 to 50'!C33-'HH Waste 20 to 50'!C33</f>
        <v>6.2791634554083222</v>
      </c>
      <c r="D32" s="9">
        <f>'FD incl HH waste 20 to 50'!D33-'HH Waste 20 to 50'!E33</f>
        <v>44.780253688714737</v>
      </c>
      <c r="E32" s="9">
        <f>'FD incl HH waste 20 to 50'!E33-'HH Waste 20 to 50'!G33</f>
        <v>83.445901419954154</v>
      </c>
      <c r="F32" s="9">
        <f>'FD incl HH waste 20 to 50'!F33-'HH Waste 20 to 50'!I33</f>
        <v>122.10835041818571</v>
      </c>
    </row>
    <row r="33" spans="1:6">
      <c r="B33" t="s">
        <v>7</v>
      </c>
      <c r="C33" s="10">
        <f>C32</f>
        <v>6.2791634554083222</v>
      </c>
      <c r="D33" s="10">
        <f t="shared" ref="D33:F33" si="0">D32</f>
        <v>44.780253688714737</v>
      </c>
      <c r="E33" s="10">
        <f t="shared" si="0"/>
        <v>83.445901419954154</v>
      </c>
      <c r="F33" s="10">
        <f t="shared" si="0"/>
        <v>122.10835041818571</v>
      </c>
    </row>
    <row r="34" spans="1:6">
      <c r="A34" s="1" t="s">
        <v>2</v>
      </c>
      <c r="B34" s="1" t="s">
        <v>21</v>
      </c>
      <c r="C34" s="3">
        <v>2020</v>
      </c>
      <c r="D34" s="3">
        <v>2030</v>
      </c>
      <c r="E34" s="3">
        <v>2040</v>
      </c>
      <c r="F34" s="3">
        <v>2050</v>
      </c>
    </row>
    <row r="35" spans="1:6">
      <c r="B35" t="s">
        <v>33</v>
      </c>
      <c r="C35" s="9">
        <f>C11+C16</f>
        <v>685.26728078201734</v>
      </c>
      <c r="D35" s="9">
        <f t="shared" ref="D35:F35" si="1">D11+D16</f>
        <v>705.10840194037985</v>
      </c>
      <c r="E35" s="9">
        <f t="shared" si="1"/>
        <v>714.97315403802747</v>
      </c>
      <c r="F35" s="9">
        <f t="shared" si="1"/>
        <v>721.19267577861194</v>
      </c>
    </row>
    <row r="36" spans="1:6">
      <c r="B36" t="s">
        <v>34</v>
      </c>
      <c r="C36" s="9">
        <f>C12+C13+C18+C19+C20</f>
        <v>240.86886778814568</v>
      </c>
      <c r="D36" s="9">
        <f t="shared" ref="D36:F36" si="2">D12+D13+D18+D19+D20</f>
        <v>183.69348622665555</v>
      </c>
      <c r="E36" s="9">
        <f t="shared" si="2"/>
        <v>121.69972528096569</v>
      </c>
      <c r="F36" s="9">
        <f t="shared" si="2"/>
        <v>58.115064566182681</v>
      </c>
    </row>
    <row r="37" spans="1:6">
      <c r="B37" t="s">
        <v>35</v>
      </c>
      <c r="C37" s="9">
        <f>C14</f>
        <v>50.766486596312184</v>
      </c>
      <c r="D37" s="9">
        <f t="shared" ref="D37:F37" si="3">D14</f>
        <v>40.270424620990113</v>
      </c>
      <c r="E37" s="9">
        <f t="shared" si="3"/>
        <v>28.790607001801099</v>
      </c>
      <c r="F37" s="9">
        <f t="shared" si="3"/>
        <v>16.982987477547969</v>
      </c>
    </row>
    <row r="38" spans="1:6">
      <c r="B38" t="s">
        <v>36</v>
      </c>
      <c r="C38" s="9">
        <f>C17+C15</f>
        <v>19.722005797780621</v>
      </c>
      <c r="D38" s="9">
        <f t="shared" ref="D38:F38" si="4">D17+D15</f>
        <v>23.265149631812569</v>
      </c>
      <c r="E38" s="9">
        <f t="shared" si="4"/>
        <v>26.581946967174012</v>
      </c>
      <c r="F38" s="9">
        <f t="shared" si="4"/>
        <v>29.808179310493596</v>
      </c>
    </row>
    <row r="39" spans="1:6">
      <c r="B39" t="s">
        <v>29</v>
      </c>
      <c r="C39" s="9">
        <f>C29</f>
        <v>7.0029410612134901</v>
      </c>
      <c r="D39" s="9">
        <f t="shared" ref="D39:F39" si="5">D29</f>
        <v>23.918175669700179</v>
      </c>
      <c r="E39" s="9">
        <f t="shared" si="5"/>
        <v>40.898867002588119</v>
      </c>
      <c r="F39" s="9">
        <f t="shared" si="5"/>
        <v>57.847719500115254</v>
      </c>
    </row>
    <row r="40" spans="1:6">
      <c r="B40" t="s">
        <v>37</v>
      </c>
      <c r="C40" s="9">
        <f>C27</f>
        <v>0.16334355621768365</v>
      </c>
      <c r="D40" s="9">
        <f t="shared" ref="D40:F40" si="6">D27</f>
        <v>2.1296997769755923</v>
      </c>
      <c r="E40" s="9">
        <f t="shared" si="6"/>
        <v>4.1052079432906652</v>
      </c>
      <c r="F40" s="9">
        <f t="shared" si="6"/>
        <v>6.0808039214181742</v>
      </c>
    </row>
    <row r="41" spans="1:6">
      <c r="B41" t="s">
        <v>38</v>
      </c>
      <c r="C41" s="9">
        <f>C4-C23</f>
        <v>446.37651367666263</v>
      </c>
      <c r="D41" s="9">
        <f t="shared" ref="D41:F41" si="7">D4-D23</f>
        <v>503.35317541431834</v>
      </c>
      <c r="E41" s="9">
        <f t="shared" si="7"/>
        <v>551.76757597357312</v>
      </c>
      <c r="F41" s="9">
        <f t="shared" si="7"/>
        <v>596.52490985607722</v>
      </c>
    </row>
    <row r="42" spans="1:6">
      <c r="B42" t="s">
        <v>5</v>
      </c>
      <c r="C42" s="9">
        <f>C5</f>
        <v>397.16263336475828</v>
      </c>
      <c r="D42" s="9">
        <f t="shared" ref="D42:F42" si="8">D5</f>
        <v>386.3976812624685</v>
      </c>
      <c r="E42" s="9">
        <f t="shared" si="8"/>
        <v>373.14177012555024</v>
      </c>
      <c r="F42" s="9">
        <f t="shared" si="8"/>
        <v>359.01966050403939</v>
      </c>
    </row>
    <row r="43" spans="1:6">
      <c r="B43" t="s">
        <v>39</v>
      </c>
      <c r="C43" s="9">
        <f>C6-C24-C26-C27-C28</f>
        <v>25.880488079068549</v>
      </c>
      <c r="D43" s="9">
        <f t="shared" ref="D43:F43" si="9">D6-D24-D26-D27-D28</f>
        <v>28.525080300150901</v>
      </c>
      <c r="E43" s="9">
        <f t="shared" si="9"/>
        <v>31.068180849887096</v>
      </c>
      <c r="F43" s="9">
        <f t="shared" si="9"/>
        <v>33.569656511995071</v>
      </c>
    </row>
    <row r="44" spans="1:6">
      <c r="B44" t="s">
        <v>7</v>
      </c>
      <c r="C44" s="9">
        <f>C7</f>
        <v>6.7284875538269695</v>
      </c>
      <c r="D44" s="9">
        <f t="shared" ref="D44:F45" si="10">D7</f>
        <v>45.081771483230014</v>
      </c>
      <c r="E44" s="9">
        <f t="shared" si="10"/>
        <v>83.597033083003822</v>
      </c>
      <c r="F44" s="9">
        <f t="shared" si="10"/>
        <v>122.10835041818571</v>
      </c>
    </row>
    <row r="45" spans="1:6">
      <c r="B45" t="s">
        <v>8</v>
      </c>
      <c r="C45" s="9">
        <f>C8</f>
        <v>451.77759984020298</v>
      </c>
      <c r="D45" s="9">
        <f t="shared" si="10"/>
        <v>425.68194188534744</v>
      </c>
      <c r="E45" s="9">
        <f t="shared" si="10"/>
        <v>382.08364487818534</v>
      </c>
      <c r="F45" s="9">
        <f t="shared" si="10"/>
        <v>332.18806201149397</v>
      </c>
    </row>
    <row r="46" spans="1:6">
      <c r="C46" s="10">
        <f>SUM(C35:C45)</f>
        <v>2331.716648096206</v>
      </c>
      <c r="D46" s="10">
        <f t="shared" ref="D46:F46" si="11">SUM(D35:D45)</f>
        <v>2367.4249882120293</v>
      </c>
      <c r="E46" s="10">
        <f t="shared" si="11"/>
        <v>2358.7077131440465</v>
      </c>
      <c r="F46" s="10">
        <f t="shared" si="11"/>
        <v>2333.4380698561613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6"/>
  <sheetViews>
    <sheetView workbookViewId="0"/>
  </sheetViews>
  <sheetFormatPr defaultRowHeight="15"/>
  <cols>
    <col min="1" max="1" width="18.5703125" customWidth="1"/>
    <col min="2" max="3" width="19.85546875" customWidth="1"/>
    <col min="4" max="4" width="11.42578125" customWidth="1"/>
    <col min="5" max="5" width="10.5703125" customWidth="1"/>
    <col min="6" max="6" width="10.85546875" customWidth="1"/>
  </cols>
  <sheetData>
    <row r="1" spans="1:6">
      <c r="A1" s="1" t="s">
        <v>48</v>
      </c>
    </row>
    <row r="2" spans="1:6">
      <c r="A2" s="1" t="s">
        <v>2</v>
      </c>
      <c r="B2" s="1"/>
      <c r="C2" s="1"/>
      <c r="D2" s="2" t="s">
        <v>51</v>
      </c>
      <c r="E2" s="2" t="s">
        <v>52</v>
      </c>
      <c r="F2" s="2" t="s">
        <v>53</v>
      </c>
    </row>
    <row r="3" spans="1:6">
      <c r="A3" t="s">
        <v>3</v>
      </c>
      <c r="D3" s="9">
        <f>'Food consumption 20 50 calc'!D3/'Food consumption 20 50 calc'!C3</f>
        <v>0.95655487205543821</v>
      </c>
      <c r="E3" s="9">
        <f>'Food consumption 20 50 calc'!E3/'Food consumption 20 50 calc'!C3</f>
        <v>0.89707097364331678</v>
      </c>
      <c r="F3" s="9">
        <f>'Food consumption 20 50 calc'!F3/'Food consumption 20 50 calc'!C3</f>
        <v>0.83191821566466539</v>
      </c>
    </row>
    <row r="4" spans="1:6">
      <c r="A4" t="s">
        <v>4</v>
      </c>
      <c r="D4" s="9">
        <f>'Food consumption 20 50 calc'!D4/'Food consumption 20 50 calc'!C4</f>
        <v>1.1357916399077952</v>
      </c>
      <c r="E4" s="9">
        <f>'Food consumption 20 50 calc'!E4/'Food consumption 20 50 calc'!C4</f>
        <v>1.2526055305371055</v>
      </c>
      <c r="F4" s="9">
        <f>'Food consumption 20 50 calc'!F4/'Food consumption 20 50 calc'!C4</f>
        <v>1.3612347723938643</v>
      </c>
    </row>
    <row r="5" spans="1:6">
      <c r="A5" t="s">
        <v>5</v>
      </c>
      <c r="D5" s="9">
        <f>'Food consumption 20 50 calc'!D5/'Food consumption 20 50 calc'!C5</f>
        <v>0.9728953552072882</v>
      </c>
      <c r="E5" s="9">
        <f>'Food consumption 20 50 calc'!E5/'Food consumption 20 50 calc'!C5</f>
        <v>0.93951882372290796</v>
      </c>
      <c r="F5" s="9">
        <f>'Food consumption 20 50 calc'!F5/'Food consumption 20 50 calc'!C5</f>
        <v>0.90396132552155783</v>
      </c>
    </row>
    <row r="6" spans="1:6">
      <c r="A6" t="s">
        <v>6</v>
      </c>
      <c r="D6" s="9">
        <f>'Food consumption 20 50 calc'!D6/'Food consumption 20 50 calc'!C6</f>
        <v>1.5974864536677207</v>
      </c>
      <c r="E6" s="9">
        <f>'Food consumption 20 50 calc'!E6/'Food consumption 20 50 calc'!C6</f>
        <v>2.1935390878685901</v>
      </c>
      <c r="F6" s="9">
        <f>'Food consumption 20 50 calc'!F6/'Food consumption 20 50 calc'!C6</f>
        <v>2.7880724209527106</v>
      </c>
    </row>
    <row r="7" spans="1:6">
      <c r="A7" t="s">
        <v>7</v>
      </c>
      <c r="D7" s="9">
        <f>'Food consumption 20 50 calc'!D7/'Food consumption 20 50 calc'!C7</f>
        <v>6.7001344838022039</v>
      </c>
      <c r="E7" s="9">
        <f>'Food consumption 20 50 calc'!E7/'Food consumption 20 50 calc'!C7</f>
        <v>12.424342382183086</v>
      </c>
      <c r="F7" s="9">
        <f>'Food consumption 20 50 calc'!F7/'Food consumption 20 50 calc'!C7</f>
        <v>18.147964076820504</v>
      </c>
    </row>
    <row r="8" spans="1:6">
      <c r="A8" t="s">
        <v>8</v>
      </c>
      <c r="D8" s="9">
        <f>'Food consumption 20 50 calc'!D8/'Food consumption 20 50 calc'!C8</f>
        <v>0.94223782240623311</v>
      </c>
      <c r="E8" s="9">
        <f>'Food consumption 20 50 calc'!E8/'Food consumption 20 50 calc'!C8</f>
        <v>0.84573392973297279</v>
      </c>
      <c r="F8" s="9">
        <f>'Food consumption 20 50 calc'!F8/'Food consumption 20 50 calc'!C8</f>
        <v>0.73529113025743487</v>
      </c>
    </row>
    <row r="9" spans="1:6">
      <c r="A9" t="s">
        <v>9</v>
      </c>
      <c r="D9" s="10">
        <f>'Food consumption 20 50 calc'!D9/'Food consumption 20 50 calc'!C9</f>
        <v>1.0158302219222406</v>
      </c>
      <c r="E9" s="10">
        <f>'Food consumption 20 50 calc'!E9/'Food consumption 20 50 calc'!C9</f>
        <v>1.0126116912041998</v>
      </c>
      <c r="F9" s="10">
        <f>'Food consumption 20 50 calc'!F9/'Food consumption 20 50 calc'!C9</f>
        <v>1.0022941963494887</v>
      </c>
    </row>
    <row r="10" spans="1:6">
      <c r="A10" t="s">
        <v>2</v>
      </c>
      <c r="B10" s="1" t="s">
        <v>10</v>
      </c>
      <c r="C10" s="1"/>
      <c r="D10" s="7"/>
      <c r="E10" s="7"/>
      <c r="F10" s="7"/>
    </row>
    <row r="11" spans="1:6">
      <c r="A11" t="s">
        <v>3</v>
      </c>
      <c r="B11" t="s">
        <v>11</v>
      </c>
      <c r="D11" s="9">
        <f>'Food consumption 20 50 calc'!D11/'Food consumption 20 50 calc'!C11</f>
        <v>1.7343042193430798</v>
      </c>
      <c r="E11" s="9">
        <f>'Food consumption 20 50 calc'!E11/'Food consumption 20 50 calc'!C11</f>
        <v>2.4684730270251731</v>
      </c>
      <c r="F11" s="9">
        <f>'Food consumption 20 50 calc'!F11/'Food consumption 20 50 calc'!C11</f>
        <v>3.200726753960375</v>
      </c>
    </row>
    <row r="12" spans="1:6">
      <c r="B12" t="s">
        <v>12</v>
      </c>
      <c r="D12" s="9">
        <f>'Food consumption 20 50 calc'!D12/'Food consumption 20 50 calc'!C12</f>
        <v>0.73100847364906663</v>
      </c>
      <c r="E12" s="9">
        <f>'Food consumption 20 50 calc'!E12/'Food consumption 20 50 calc'!C12</f>
        <v>0.44136622143145149</v>
      </c>
      <c r="F12" s="9">
        <f>'Food consumption 20 50 calc'!F12/'Food consumption 20 50 calc'!C12</f>
        <v>0.14496651819282805</v>
      </c>
    </row>
    <row r="13" spans="1:6">
      <c r="B13" t="s">
        <v>13</v>
      </c>
      <c r="D13" s="9">
        <f>'Food consumption 20 50 calc'!D13/'Food consumption 20 50 calc'!C13</f>
        <v>0.93168596531626136</v>
      </c>
      <c r="E13" s="9">
        <f>'Food consumption 20 50 calc'!E13/'Food consumption 20 50 calc'!C13</f>
        <v>0.84682464267358926</v>
      </c>
      <c r="F13" s="9">
        <f>'Food consumption 20 50 calc'!F13/'Food consumption 20 50 calc'!C13</f>
        <v>0.75617443159427544</v>
      </c>
    </row>
    <row r="14" spans="1:6">
      <c r="B14" t="s">
        <v>14</v>
      </c>
      <c r="D14" s="9">
        <f>'Food consumption 20 50 calc'!D14/'Food consumption 20 50 calc'!C14</f>
        <v>0.79324821000938572</v>
      </c>
      <c r="E14" s="9">
        <f>'Food consumption 20 50 calc'!E14/'Food consumption 20 50 calc'!C14</f>
        <v>0.5671183674919219</v>
      </c>
      <c r="F14" s="9">
        <f>'Food consumption 20 50 calc'!F14/'Food consumption 20 50 calc'!C14</f>
        <v>0.33453147176786624</v>
      </c>
    </row>
    <row r="15" spans="1:6">
      <c r="B15" t="s">
        <v>15</v>
      </c>
      <c r="D15" s="9"/>
      <c r="E15" s="9"/>
      <c r="F15" s="9"/>
    </row>
    <row r="16" spans="1:6">
      <c r="B16" t="s">
        <v>16</v>
      </c>
      <c r="D16" s="9">
        <f>'Food consumption 20 50 calc'!D16/'Food consumption 20 50 calc'!C16</f>
        <v>1.0225182709359433</v>
      </c>
      <c r="E16" s="9">
        <f>'Food consumption 20 50 calc'!E16/'Food consumption 20 50 calc'!C16</f>
        <v>1.0303465859088403</v>
      </c>
      <c r="F16" s="9">
        <f>'Food consumption 20 50 calc'!F16/'Food consumption 20 50 calc'!C16</f>
        <v>1.0328244112507821</v>
      </c>
    </row>
    <row r="17" spans="1:6">
      <c r="B17" t="s">
        <v>17</v>
      </c>
      <c r="D17" s="9">
        <f>'Food consumption 20 50 calc'!D17/'Food consumption 20 50 calc'!C17</f>
        <v>1.1796543348765605</v>
      </c>
      <c r="E17" s="9">
        <f>'Food consumption 20 50 calc'!E17/'Food consumption 20 50 calc'!C17</f>
        <v>1.3478318199341246</v>
      </c>
      <c r="F17" s="9">
        <f>'Food consumption 20 50 calc'!F17/'Food consumption 20 50 calc'!C17</f>
        <v>1.5114172268344026</v>
      </c>
    </row>
    <row r="18" spans="1:6">
      <c r="B18" t="s">
        <v>18</v>
      </c>
      <c r="D18" s="9">
        <f>'Food consumption 20 50 calc'!D18/'Food consumption 20 50 calc'!C18</f>
        <v>0.71476250352471571</v>
      </c>
      <c r="E18" s="9">
        <f>'Food consumption 20 50 calc'!E18/'Food consumption 20 50 calc'!C18</f>
        <v>0.40854208483575255</v>
      </c>
      <c r="F18" s="9">
        <f>'Food consumption 20 50 calc'!F18/'Food consumption 20 50 calc'!C18</f>
        <v>9.5485804544312824E-2</v>
      </c>
    </row>
    <row r="19" spans="1:6">
      <c r="B19" t="s">
        <v>19</v>
      </c>
      <c r="D19" s="9">
        <f>'Food consumption 20 50 calc'!D19/'Food consumption 20 50 calc'!C19</f>
        <v>0.78417747198453391</v>
      </c>
      <c r="E19" s="9">
        <f>'Food consumption 20 50 calc'!E19/'Food consumption 20 50 calc'!C19</f>
        <v>0.54879141368906692</v>
      </c>
      <c r="F19" s="9">
        <f>'Food consumption 20 50 calc'!F19/'Food consumption 20 50 calc'!C19</f>
        <v>0.30690452260121387</v>
      </c>
    </row>
    <row r="20" spans="1:6">
      <c r="B20" t="s">
        <v>20</v>
      </c>
      <c r="D20" s="9">
        <f>'Food consumption 20 50 calc'!D20/'Food consumption 20 50 calc'!C20</f>
        <v>0.683411712205378</v>
      </c>
      <c r="E20" s="9">
        <f>'Food consumption 20 50 calc'!E20/'Food consumption 20 50 calc'!C20</f>
        <v>0.34519944362858024</v>
      </c>
      <c r="F20" s="9">
        <f>'Food consumption 20 50 calc'!F20/'Food consumption 20 50 calc'!C20</f>
        <v>0</v>
      </c>
    </row>
    <row r="22" spans="1:6">
      <c r="A22" s="1" t="s">
        <v>2</v>
      </c>
      <c r="B22" s="1" t="s">
        <v>21</v>
      </c>
      <c r="C22" s="1"/>
      <c r="D22" s="2"/>
    </row>
    <row r="23" spans="1:6">
      <c r="A23" t="s">
        <v>4</v>
      </c>
      <c r="B23" t="s">
        <v>22</v>
      </c>
      <c r="D23" s="9">
        <f>'Food consumption 20 50 calc'!D23/'Food consumption 20 50 calc'!C23</f>
        <v>2.0404859305786882</v>
      </c>
      <c r="E23" s="9">
        <f>'Food consumption 20 50 calc'!E23/'Food consumption 20 50 calc'!C23</f>
        <v>3.0846366364945794</v>
      </c>
      <c r="F23" s="9">
        <f>'Food consumption 20 50 calc'!F23/'Food consumption 20 50 calc'!C23</f>
        <v>4.1215059341948974</v>
      </c>
    </row>
    <row r="24" spans="1:6">
      <c r="A24" t="s">
        <v>23</v>
      </c>
      <c r="B24" t="s">
        <v>24</v>
      </c>
      <c r="D24" s="9">
        <f>'Food consumption 20 50 calc'!D24/'Food consumption 20 50 calc'!C24</f>
        <v>4.1689891542176403</v>
      </c>
      <c r="E24" s="9">
        <f>'Food consumption 20 50 calc'!E24/'Food consumption 20 50 calc'!C24</f>
        <v>7.3494602745362938</v>
      </c>
      <c r="F24" s="9">
        <f>'Food consumption 20 50 calc'!F24/'Food consumption 20 50 calc'!C24</f>
        <v>10.528874417852762</v>
      </c>
    </row>
    <row r="25" spans="1:6">
      <c r="B25" t="s">
        <v>25</v>
      </c>
      <c r="D25" s="9"/>
      <c r="E25" s="9"/>
      <c r="F25" s="9"/>
    </row>
    <row r="26" spans="1:6">
      <c r="B26" t="s">
        <v>26</v>
      </c>
      <c r="D26" s="9">
        <f>'Food consumption 20 50 calc'!D26/'Food consumption 20 50 calc'!C26</f>
        <v>5.6180368538260668</v>
      </c>
      <c r="E26" s="9">
        <f>'Food consumption 20 50 calc'!E26/'Food consumption 20 50 calc'!C26</f>
        <v>10.254833748694208</v>
      </c>
      <c r="F26" s="9">
        <f>'Food consumption 20 50 calc'!F26/'Food consumption 20 50 calc'!C26</f>
        <v>14.890834187264481</v>
      </c>
    </row>
    <row r="27" spans="1:6">
      <c r="B27" t="s">
        <v>27</v>
      </c>
      <c r="D27" s="9">
        <f>'Food consumption 20 50 calc'!D27/'Food consumption 20 50 calc'!C27</f>
        <v>13.038162179702992</v>
      </c>
      <c r="E27" s="9">
        <f>'Food consumption 20 50 calc'!E27/'Food consumption 20 50 calc'!C27</f>
        <v>25.132353172351426</v>
      </c>
      <c r="F27" s="9">
        <f>'Food consumption 20 50 calc'!F27/'Food consumption 20 50 calc'!C27</f>
        <v>37.227081754694055</v>
      </c>
    </row>
    <row r="28" spans="1:6">
      <c r="B28" t="s">
        <v>28</v>
      </c>
      <c r="D28" s="9">
        <v>0</v>
      </c>
      <c r="E28" s="9">
        <v>0</v>
      </c>
      <c r="F28" s="9">
        <v>0</v>
      </c>
    </row>
    <row r="29" spans="1:6">
      <c r="B29" t="s">
        <v>29</v>
      </c>
      <c r="D29" s="10">
        <f>'Food consumption 20 50 calc'!D29/'Food consumption 20 50 calc'!C29</f>
        <v>3.4154472329023955</v>
      </c>
      <c r="E29" s="10">
        <f>'Food consumption 20 50 calc'!E29/'Food consumption 20 50 calc'!C29</f>
        <v>5.8402414992624605</v>
      </c>
      <c r="F29" s="10">
        <f>'Food consumption 20 50 calc'!F29/'Food consumption 20 50 calc'!C29</f>
        <v>8.260489270788069</v>
      </c>
    </row>
    <row r="30" spans="1:6">
      <c r="A30" t="s">
        <v>7</v>
      </c>
      <c r="B30" t="s">
        <v>30</v>
      </c>
      <c r="D30" s="9"/>
      <c r="E30" s="9"/>
      <c r="F30" s="9"/>
    </row>
    <row r="31" spans="1:6">
      <c r="B31" t="s">
        <v>31</v>
      </c>
      <c r="D31" s="9"/>
      <c r="E31" s="9"/>
      <c r="F31" s="9"/>
    </row>
    <row r="32" spans="1:6">
      <c r="B32" t="s">
        <v>32</v>
      </c>
      <c r="D32" s="9">
        <f>'Food consumption 20 50 calc'!D32/'Food consumption 20 50 calc'!C32</f>
        <v>7.1315636241552118</v>
      </c>
      <c r="E32" s="9">
        <f>'Food consumption 20 50 calc'!E32/'Food consumption 20 50 calc'!D32</f>
        <v>1.8634530746524938</v>
      </c>
      <c r="F32" s="9">
        <f>'Food consumption 20 50 calc'!F32/'Food consumption 20 50 calc'!E32</f>
        <v>1.4633235226695787</v>
      </c>
    </row>
    <row r="33" spans="1:6">
      <c r="B33" t="s">
        <v>7</v>
      </c>
      <c r="D33" s="10">
        <f>D32</f>
        <v>7.1315636241552118</v>
      </c>
      <c r="E33" s="10">
        <f t="shared" ref="E33:F33" si="0">E32</f>
        <v>1.8634530746524938</v>
      </c>
      <c r="F33" s="10">
        <f t="shared" si="0"/>
        <v>1.4633235226695787</v>
      </c>
    </row>
    <row r="34" spans="1:6">
      <c r="A34" s="1" t="s">
        <v>2</v>
      </c>
      <c r="B34" s="1" t="s">
        <v>21</v>
      </c>
      <c r="C34" s="1"/>
      <c r="D34" s="12"/>
      <c r="E34" s="9"/>
      <c r="F34" s="9"/>
    </row>
    <row r="35" spans="1:6">
      <c r="B35" t="s">
        <v>33</v>
      </c>
      <c r="D35" s="9">
        <f>'Food consumption 20 50 calc'!D35/'Food consumption 20 50 calc'!C35</f>
        <v>1.0289538428505154</v>
      </c>
      <c r="E35" s="9">
        <f>'Food consumption 20 50 calc'!E35/'Food consumption 20 50 calc'!C35</f>
        <v>1.0433493238172851</v>
      </c>
      <c r="F35" s="9">
        <f>'Food consumption 20 50 calc'!F35/'Food consumption 20 50 calc'!C35</f>
        <v>1.0524253762059048</v>
      </c>
    </row>
    <row r="36" spans="1:6">
      <c r="B36" t="s">
        <v>34</v>
      </c>
      <c r="D36" s="9">
        <f>'Food consumption 20 50 calc'!D36/'Food consumption 20 50 calc'!C36</f>
        <v>0.76262859502549629</v>
      </c>
      <c r="E36" s="9">
        <f>'Food consumption 20 50 calc'!E36/'Food consumption 20 50 calc'!C36</f>
        <v>0.50525302999309041</v>
      </c>
      <c r="F36" s="9">
        <f>'Food consumption 20 50 calc'!F36/'Food consumption 20 50 calc'!C36</f>
        <v>0.24127262730066606</v>
      </c>
    </row>
    <row r="37" spans="1:6">
      <c r="B37" t="s">
        <v>35</v>
      </c>
      <c r="D37" s="9">
        <f>'Food consumption 20 50 calc'!D37/'Food consumption 20 50 calc'!C37</f>
        <v>0.79324821000938572</v>
      </c>
      <c r="E37" s="9">
        <f>'Food consumption 20 50 calc'!E37/'Food consumption 20 50 calc'!C37</f>
        <v>0.5671183674919219</v>
      </c>
      <c r="F37" s="9">
        <f>'Food consumption 20 50 calc'!F37/'Food consumption 20 50 calc'!C37</f>
        <v>0.33453147176786624</v>
      </c>
    </row>
    <row r="38" spans="1:6">
      <c r="B38" t="s">
        <v>36</v>
      </c>
      <c r="D38" s="9">
        <f>'Food consumption 20 50 calc'!D38/'Food consumption 20 50 calc'!C38</f>
        <v>1.1796543348765605</v>
      </c>
      <c r="E38" s="9">
        <f>'Food consumption 20 50 calc'!E38/'Food consumption 20 50 calc'!C38</f>
        <v>1.3478318199341246</v>
      </c>
      <c r="F38" s="9">
        <f>'Food consumption 20 50 calc'!F38/'Food consumption 20 50 calc'!C38</f>
        <v>1.5114172268344026</v>
      </c>
    </row>
    <row r="39" spans="1:6">
      <c r="B39" t="s">
        <v>29</v>
      </c>
      <c r="D39" s="9">
        <f>'Food consumption 20 50 calc'!D39/'Food consumption 20 50 calc'!C39</f>
        <v>3.4154472329023955</v>
      </c>
      <c r="E39" s="9">
        <f>'Food consumption 20 50 calc'!E39/'Food consumption 20 50 calc'!C39</f>
        <v>5.8402414992624605</v>
      </c>
      <c r="F39" s="9">
        <f>'Food consumption 20 50 calc'!F39/'Food consumption 20 50 calc'!C39</f>
        <v>8.260489270788069</v>
      </c>
    </row>
    <row r="40" spans="1:6">
      <c r="B40" t="s">
        <v>37</v>
      </c>
      <c r="D40" s="9">
        <f>'Food consumption 20 50 calc'!D40/'Food consumption 20 50 calc'!C40</f>
        <v>13.038162179702992</v>
      </c>
      <c r="E40" s="9">
        <f>'Food consumption 20 50 calc'!E40/'Food consumption 20 50 calc'!C40</f>
        <v>25.132353172351426</v>
      </c>
      <c r="F40" s="9">
        <f>'Food consumption 20 50 calc'!F40/'Food consumption 20 50 calc'!C40</f>
        <v>37.227081754694055</v>
      </c>
    </row>
    <row r="41" spans="1:6">
      <c r="B41" t="s">
        <v>38</v>
      </c>
      <c r="D41" s="9">
        <f>'Food consumption 20 50 calc'!D41/'Food consumption 20 50 calc'!C41</f>
        <v>1.1276426066155607</v>
      </c>
      <c r="E41" s="9">
        <f>'Food consumption 20 50 calc'!E41/'Food consumption 20 50 calc'!C41</f>
        <v>1.2361035114254502</v>
      </c>
      <c r="F41" s="9">
        <f>'Food consumption 20 50 calc'!F41/'Food consumption 20 50 calc'!C41</f>
        <v>1.3363716315240011</v>
      </c>
    </row>
    <row r="42" spans="1:6">
      <c r="B42" t="s">
        <v>5</v>
      </c>
      <c r="D42" s="9">
        <f>'Food consumption 20 50 calc'!D42/'Food consumption 20 50 calc'!C42</f>
        <v>0.9728953552072882</v>
      </c>
      <c r="E42" s="9">
        <f>'Food consumption 20 50 calc'!E42/'Food consumption 20 50 calc'!C42</f>
        <v>0.93951882372290796</v>
      </c>
      <c r="F42" s="9">
        <f>'Food consumption 20 50 calc'!F42/'Food consumption 20 50 calc'!C42</f>
        <v>0.90396132552155783</v>
      </c>
    </row>
    <row r="43" spans="1:6">
      <c r="B43" t="s">
        <v>39</v>
      </c>
      <c r="D43" s="9">
        <f>'Food consumption 20 50 calc'!D43/'Food consumption 20 50 calc'!C43</f>
        <v>1.1021847892900145</v>
      </c>
      <c r="E43" s="9">
        <f>'Food consumption 20 50 calc'!E43/'Food consumption 20 50 calc'!C43</f>
        <v>1.2004480269061932</v>
      </c>
      <c r="F43" s="9">
        <f>'Food consumption 20 50 calc'!F43/'Food consumption 20 50 calc'!C43</f>
        <v>1.2971029143436177</v>
      </c>
    </row>
    <row r="44" spans="1:6">
      <c r="B44" t="s">
        <v>7</v>
      </c>
      <c r="D44" s="9">
        <f>'Food consumption 20 50 calc'!D44/'Food consumption 20 50 calc'!C44</f>
        <v>6.7001344838022039</v>
      </c>
      <c r="E44" s="9">
        <f>'Food consumption 20 50 calc'!E44/'Food consumption 20 50 calc'!C44</f>
        <v>12.424342382183086</v>
      </c>
      <c r="F44" s="9">
        <f>'Food consumption 20 50 calc'!F44/'Food consumption 20 50 calc'!C44</f>
        <v>18.147964076820504</v>
      </c>
    </row>
    <row r="45" spans="1:6">
      <c r="B45" t="s">
        <v>8</v>
      </c>
      <c r="D45" s="9">
        <f>'Food consumption 20 50 calc'!D45/'Food consumption 20 50 calc'!C45</f>
        <v>0.94223782240623311</v>
      </c>
      <c r="E45" s="9">
        <f>'Food consumption 20 50 calc'!E45/'Food consumption 20 50 calc'!C45</f>
        <v>0.84573392973297279</v>
      </c>
      <c r="F45" s="9">
        <f>'Food consumption 20 50 calc'!F45/'Food consumption 20 50 calc'!C45</f>
        <v>0.73529113025743487</v>
      </c>
    </row>
    <row r="46" spans="1:6">
      <c r="D46" s="10">
        <f>'Food consumption 20 50 calc'!D46/'Food consumption 20 50 calc'!C46</f>
        <v>1.0153141849996989</v>
      </c>
      <c r="E46" s="10">
        <f>'Food consumption 20 50 calc'!E46/'Food consumption 20 50 calc'!C46</f>
        <v>1.0115756196491019</v>
      </c>
      <c r="F46" s="10">
        <f>'Food consumption 20 50 calc'!F46/'Food consumption 20 50 calc'!C46</f>
        <v>1.0007382636999915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N18" sqref="N18"/>
    </sheetView>
  </sheetViews>
  <sheetFormatPr defaultColWidth="12.140625" defaultRowHeight="15"/>
  <cols>
    <col min="1" max="1" width="23.85546875" customWidth="1"/>
  </cols>
  <sheetData>
    <row r="1" spans="1:14">
      <c r="C1" s="22">
        <v>2020</v>
      </c>
      <c r="D1" s="22"/>
      <c r="E1" s="22"/>
      <c r="F1" s="22"/>
      <c r="G1" s="22">
        <v>2030</v>
      </c>
      <c r="H1" s="22"/>
      <c r="I1" s="22"/>
      <c r="J1" s="22"/>
      <c r="K1" s="22">
        <v>2050</v>
      </c>
      <c r="L1" s="22"/>
      <c r="M1" s="22"/>
      <c r="N1" s="22"/>
    </row>
    <row r="2" spans="1:14">
      <c r="A2" s="1" t="s">
        <v>21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55</v>
      </c>
      <c r="L2" s="1" t="s">
        <v>56</v>
      </c>
      <c r="M2" s="1" t="s">
        <v>57</v>
      </c>
      <c r="N2" s="1" t="s">
        <v>58</v>
      </c>
    </row>
    <row r="3" spans="1:14">
      <c r="A3" t="s">
        <v>33</v>
      </c>
      <c r="B3" s="7">
        <v>125</v>
      </c>
      <c r="C3" s="9">
        <f>'Food consumption 20 50 calc'!C35</f>
        <v>685.26728078201734</v>
      </c>
      <c r="D3" s="9">
        <f>C3/B3</f>
        <v>5.482138246256139</v>
      </c>
      <c r="E3" s="9">
        <f>D3*7</f>
        <v>38.37496772379297</v>
      </c>
      <c r="F3" s="9">
        <f>D3*365/12</f>
        <v>166.74837165695757</v>
      </c>
      <c r="G3" s="9">
        <f>'Food consumption 20 50 calc'!D35</f>
        <v>705.10840194037985</v>
      </c>
      <c r="H3" s="9">
        <f t="shared" ref="H3:H13" si="0">G3/B3</f>
        <v>5.6408672155230386</v>
      </c>
      <c r="I3" s="9">
        <f>H3*7</f>
        <v>39.486070508661271</v>
      </c>
      <c r="J3" s="9">
        <f>H3*365/12</f>
        <v>171.5763778054924</v>
      </c>
      <c r="K3" s="9">
        <f>'Food consumption 20 50 calc'!F35</f>
        <v>721.19267577861194</v>
      </c>
      <c r="L3" s="9">
        <f t="shared" ref="L3:L13" si="1">K3/B3</f>
        <v>5.7695414062288952</v>
      </c>
      <c r="M3" s="9">
        <f>L3*7</f>
        <v>40.386789843602266</v>
      </c>
      <c r="N3" s="9">
        <f>L3*365/12</f>
        <v>175.49021777279555</v>
      </c>
    </row>
    <row r="4" spans="1:14">
      <c r="A4" t="s">
        <v>34</v>
      </c>
      <c r="B4" s="7">
        <v>100</v>
      </c>
      <c r="C4" s="9">
        <f>'Food consumption 20 50 calc'!C36</f>
        <v>240.86886778814568</v>
      </c>
      <c r="D4" s="9">
        <f t="shared" ref="D4:D13" si="2">C4/B4</f>
        <v>2.4086886778814569</v>
      </c>
      <c r="E4" s="9">
        <f t="shared" ref="E4:E13" si="3">D4*7</f>
        <v>16.860820745170198</v>
      </c>
      <c r="F4" s="9">
        <f t="shared" ref="F4:F13" si="4">D4*365/12</f>
        <v>73.264280618894318</v>
      </c>
      <c r="G4" s="9">
        <f>'Food consumption 20 50 calc'!D36</f>
        <v>183.69348622665555</v>
      </c>
      <c r="H4" s="9">
        <f t="shared" si="0"/>
        <v>1.8369348622665556</v>
      </c>
      <c r="I4" s="9">
        <f t="shared" ref="I4:I13" si="5">H4*7</f>
        <v>12.858544035865888</v>
      </c>
      <c r="J4" s="9">
        <f t="shared" ref="J4:J13" si="6">H4*365/12</f>
        <v>55.873435393941065</v>
      </c>
      <c r="K4" s="9">
        <f>'Food consumption 20 50 calc'!F36</f>
        <v>58.115064566182681</v>
      </c>
      <c r="L4" s="9">
        <f t="shared" si="1"/>
        <v>0.58115064566182684</v>
      </c>
      <c r="M4" s="9">
        <f t="shared" ref="M4:M13" si="7">L4*7</f>
        <v>4.0680545196327875</v>
      </c>
      <c r="N4" s="9">
        <f t="shared" ref="N4:N13" si="8">L4*365/12</f>
        <v>17.676665472213902</v>
      </c>
    </row>
    <row r="5" spans="1:14">
      <c r="A5" t="s">
        <v>35</v>
      </c>
      <c r="B5" s="7">
        <v>120</v>
      </c>
      <c r="C5" s="9">
        <f>'Food consumption 20 50 calc'!C37</f>
        <v>50.766486596312184</v>
      </c>
      <c r="D5" s="9">
        <f t="shared" si="2"/>
        <v>0.42305405496926818</v>
      </c>
      <c r="E5" s="9">
        <f t="shared" si="3"/>
        <v>2.9613783847848771</v>
      </c>
      <c r="F5" s="9">
        <f t="shared" si="4"/>
        <v>12.867894171981908</v>
      </c>
      <c r="G5" s="9">
        <f>'Food consumption 20 50 calc'!D37</f>
        <v>40.270424620990113</v>
      </c>
      <c r="H5" s="9">
        <f t="shared" si="0"/>
        <v>0.33558687184158426</v>
      </c>
      <c r="I5" s="9">
        <f t="shared" si="5"/>
        <v>2.3491081028910896</v>
      </c>
      <c r="J5" s="9">
        <f t="shared" si="6"/>
        <v>10.207434018514855</v>
      </c>
      <c r="K5" s="9">
        <f>'Food consumption 20 50 calc'!F37</f>
        <v>16.982987477547969</v>
      </c>
      <c r="L5" s="9">
        <f t="shared" si="1"/>
        <v>0.14152489564623308</v>
      </c>
      <c r="M5" s="9">
        <f t="shared" si="7"/>
        <v>0.99067426952363158</v>
      </c>
      <c r="N5" s="9">
        <f t="shared" si="8"/>
        <v>4.3047155759062559</v>
      </c>
    </row>
    <row r="6" spans="1:14">
      <c r="A6" t="s">
        <v>36</v>
      </c>
      <c r="B6" s="7">
        <v>100</v>
      </c>
      <c r="C6" s="9">
        <f>'Food consumption 20 50 calc'!C38</f>
        <v>19.722005797780621</v>
      </c>
      <c r="D6" s="9">
        <f t="shared" si="2"/>
        <v>0.1972200579778062</v>
      </c>
      <c r="E6" s="9">
        <f t="shared" si="3"/>
        <v>1.3805404058446433</v>
      </c>
      <c r="F6" s="9">
        <f t="shared" si="4"/>
        <v>5.9987767634916054</v>
      </c>
      <c r="G6" s="9">
        <f>'Food consumption 20 50 calc'!D38</f>
        <v>23.265149631812569</v>
      </c>
      <c r="H6" s="9">
        <f t="shared" si="0"/>
        <v>0.23265149631812571</v>
      </c>
      <c r="I6" s="9">
        <f t="shared" si="5"/>
        <v>1.62856047422688</v>
      </c>
      <c r="J6" s="9">
        <f t="shared" si="6"/>
        <v>7.076483013009657</v>
      </c>
      <c r="K6" s="9">
        <f>'Food consumption 20 50 calc'!F38</f>
        <v>29.808179310493596</v>
      </c>
      <c r="L6" s="9">
        <f t="shared" si="1"/>
        <v>0.29808179310493599</v>
      </c>
      <c r="M6" s="9">
        <f t="shared" si="7"/>
        <v>2.0865725517345517</v>
      </c>
      <c r="N6" s="9">
        <f t="shared" si="8"/>
        <v>9.0666545402751364</v>
      </c>
    </row>
    <row r="7" spans="1:14">
      <c r="A7" t="s">
        <v>29</v>
      </c>
      <c r="B7" s="7">
        <v>20</v>
      </c>
      <c r="C7" s="9">
        <f>'Food consumption 20 50 calc'!C39</f>
        <v>7.0029410612134901</v>
      </c>
      <c r="D7" s="9">
        <f t="shared" si="2"/>
        <v>0.35014705306067451</v>
      </c>
      <c r="E7" s="9">
        <f t="shared" si="3"/>
        <v>2.4510293714247213</v>
      </c>
      <c r="F7" s="9">
        <f t="shared" si="4"/>
        <v>10.650306197262184</v>
      </c>
      <c r="G7" s="9">
        <f>'Food consumption 20 50 calc'!D39</f>
        <v>23.918175669700179</v>
      </c>
      <c r="H7" s="9">
        <f t="shared" si="0"/>
        <v>1.1959087834850091</v>
      </c>
      <c r="I7" s="9">
        <f t="shared" si="5"/>
        <v>8.371361484395063</v>
      </c>
      <c r="J7" s="9">
        <f t="shared" si="6"/>
        <v>36.375558831002358</v>
      </c>
      <c r="K7" s="9">
        <f>'Food consumption 20 50 calc'!F39</f>
        <v>57.847719500115254</v>
      </c>
      <c r="L7" s="9">
        <f t="shared" si="1"/>
        <v>2.8923859750057628</v>
      </c>
      <c r="M7" s="9">
        <f t="shared" si="7"/>
        <v>20.24670182504034</v>
      </c>
      <c r="N7" s="9">
        <f t="shared" si="8"/>
        <v>87.976740073091946</v>
      </c>
    </row>
    <row r="8" spans="1:14">
      <c r="A8" t="s">
        <v>37</v>
      </c>
      <c r="B8" s="7">
        <v>80</v>
      </c>
      <c r="C8" s="9">
        <f>'Food consumption 20 50 calc'!C40</f>
        <v>0.16334355621768365</v>
      </c>
      <c r="D8" s="9">
        <f t="shared" si="2"/>
        <v>2.0417944527210455E-3</v>
      </c>
      <c r="E8" s="9">
        <f t="shared" si="3"/>
        <v>1.4292561169047318E-2</v>
      </c>
      <c r="F8" s="9">
        <f t="shared" si="4"/>
        <v>6.2104581270265136E-2</v>
      </c>
      <c r="G8" s="9">
        <f>'Food consumption 20 50 calc'!D40</f>
        <v>2.1296997769755923</v>
      </c>
      <c r="H8" s="9">
        <f t="shared" si="0"/>
        <v>2.6621247212194905E-2</v>
      </c>
      <c r="I8" s="9">
        <f t="shared" si="5"/>
        <v>0.18634873048536432</v>
      </c>
      <c r="J8" s="9">
        <f t="shared" si="6"/>
        <v>0.80972960270426164</v>
      </c>
      <c r="K8" s="9">
        <f>'Food consumption 20 50 calc'!F40</f>
        <v>6.0808039214181742</v>
      </c>
      <c r="L8" s="9">
        <f t="shared" si="1"/>
        <v>7.6010049017727177E-2</v>
      </c>
      <c r="M8" s="9">
        <f t="shared" si="7"/>
        <v>0.53207034312409029</v>
      </c>
      <c r="N8" s="9">
        <f t="shared" si="8"/>
        <v>2.3119723242892016</v>
      </c>
    </row>
    <row r="9" spans="1:14">
      <c r="A9" t="s">
        <v>38</v>
      </c>
      <c r="B9" s="7">
        <v>80</v>
      </c>
      <c r="C9" s="9">
        <f>'Food consumption 20 50 calc'!C41</f>
        <v>446.37651367666263</v>
      </c>
      <c r="D9" s="9">
        <f t="shared" si="2"/>
        <v>5.5797064209582832</v>
      </c>
      <c r="E9" s="9">
        <f t="shared" si="3"/>
        <v>39.057944946707984</v>
      </c>
      <c r="F9" s="9">
        <f t="shared" si="4"/>
        <v>169.71607030414779</v>
      </c>
      <c r="G9" s="9">
        <f>'Food consumption 20 50 calc'!D41</f>
        <v>503.35317541431834</v>
      </c>
      <c r="H9" s="9">
        <f t="shared" si="0"/>
        <v>6.2919146926789793</v>
      </c>
      <c r="I9" s="9">
        <f t="shared" si="5"/>
        <v>44.043402848752855</v>
      </c>
      <c r="J9" s="9">
        <f t="shared" si="6"/>
        <v>191.37907190231897</v>
      </c>
      <c r="K9" s="9">
        <f>'Food consumption 20 50 calc'!F41</f>
        <v>596.52490985607722</v>
      </c>
      <c r="L9" s="9">
        <f t="shared" si="1"/>
        <v>7.456561373200965</v>
      </c>
      <c r="M9" s="9">
        <f t="shared" si="7"/>
        <v>52.195929612406758</v>
      </c>
      <c r="N9" s="9">
        <f t="shared" si="8"/>
        <v>226.80374176819601</v>
      </c>
    </row>
    <row r="10" spans="1:14">
      <c r="A10" t="s">
        <v>5</v>
      </c>
      <c r="B10" s="7">
        <v>20</v>
      </c>
      <c r="C10" s="9">
        <f>'Food consumption 20 50 calc'!C42</f>
        <v>397.16263336475828</v>
      </c>
      <c r="D10" s="9">
        <f t="shared" si="2"/>
        <v>19.858131668237913</v>
      </c>
      <c r="E10" s="9">
        <f t="shared" si="3"/>
        <v>139.00692167766539</v>
      </c>
      <c r="F10" s="9">
        <f t="shared" si="4"/>
        <v>604.01817157556991</v>
      </c>
      <c r="G10" s="9">
        <f>'Food consumption 20 50 calc'!D42</f>
        <v>386.3976812624685</v>
      </c>
      <c r="H10" s="9">
        <f t="shared" si="0"/>
        <v>19.319884063123425</v>
      </c>
      <c r="I10" s="9">
        <f t="shared" si="5"/>
        <v>135.23918844186397</v>
      </c>
      <c r="J10" s="9">
        <f t="shared" si="6"/>
        <v>587.64647358667082</v>
      </c>
      <c r="K10" s="9">
        <f>'Food consumption 20 50 calc'!F42</f>
        <v>359.01966050403939</v>
      </c>
      <c r="L10" s="9">
        <f t="shared" si="1"/>
        <v>17.950983025201971</v>
      </c>
      <c r="M10" s="9">
        <f t="shared" si="7"/>
        <v>125.6568811764138</v>
      </c>
      <c r="N10" s="9">
        <f t="shared" si="8"/>
        <v>546.00906701655992</v>
      </c>
    </row>
    <row r="11" spans="1:14">
      <c r="A11" t="s">
        <v>39</v>
      </c>
      <c r="B11" s="7">
        <v>15</v>
      </c>
      <c r="C11" s="9">
        <f>'Food consumption 20 50 calc'!C43</f>
        <v>25.880488079068549</v>
      </c>
      <c r="D11" s="9">
        <f t="shared" si="2"/>
        <v>1.7253658719379033</v>
      </c>
      <c r="E11" s="9">
        <f t="shared" si="3"/>
        <v>12.077561103565323</v>
      </c>
      <c r="F11" s="9">
        <f t="shared" si="4"/>
        <v>52.479878604777895</v>
      </c>
      <c r="G11" s="9">
        <f>'Food consumption 20 50 calc'!D43</f>
        <v>28.525080300150901</v>
      </c>
      <c r="H11" s="9">
        <f t="shared" si="0"/>
        <v>1.9016720200100601</v>
      </c>
      <c r="I11" s="9">
        <f t="shared" si="5"/>
        <v>13.31170414007042</v>
      </c>
      <c r="J11" s="9">
        <f t="shared" si="6"/>
        <v>57.842523941972665</v>
      </c>
      <c r="K11" s="9">
        <f>'Food consumption 20 50 calc'!F43</f>
        <v>33.569656511995071</v>
      </c>
      <c r="L11" s="9">
        <f t="shared" si="1"/>
        <v>2.2379771007996712</v>
      </c>
      <c r="M11" s="9">
        <f t="shared" si="7"/>
        <v>15.665839705597698</v>
      </c>
      <c r="N11" s="9">
        <f t="shared" si="8"/>
        <v>68.071803482656662</v>
      </c>
    </row>
    <row r="12" spans="1:14">
      <c r="A12" t="s">
        <v>7</v>
      </c>
      <c r="B12" s="7">
        <v>50</v>
      </c>
      <c r="C12" s="9">
        <f>'Food consumption 20 50 calc'!C44</f>
        <v>6.7284875538269695</v>
      </c>
      <c r="D12" s="9">
        <f t="shared" si="2"/>
        <v>0.1345697510765394</v>
      </c>
      <c r="E12" s="9">
        <f t="shared" si="3"/>
        <v>0.94198825753577586</v>
      </c>
      <c r="F12" s="9">
        <f t="shared" si="4"/>
        <v>4.0931632619114069</v>
      </c>
      <c r="G12" s="9">
        <f>'Food consumption 20 50 calc'!D44</f>
        <v>45.081771483230014</v>
      </c>
      <c r="H12" s="9">
        <f t="shared" si="0"/>
        <v>0.90163542966460031</v>
      </c>
      <c r="I12" s="9">
        <f t="shared" si="5"/>
        <v>6.3114480076522019</v>
      </c>
      <c r="J12" s="9">
        <f t="shared" si="6"/>
        <v>27.424744318964926</v>
      </c>
      <c r="K12" s="9">
        <f>'Food consumption 20 50 calc'!F44</f>
        <v>122.10835041818571</v>
      </c>
      <c r="L12" s="9">
        <f t="shared" si="1"/>
        <v>2.4421670083637141</v>
      </c>
      <c r="M12" s="9">
        <f t="shared" si="7"/>
        <v>17.095169058545999</v>
      </c>
      <c r="N12" s="9">
        <f t="shared" si="8"/>
        <v>74.282579837729642</v>
      </c>
    </row>
    <row r="13" spans="1:14">
      <c r="A13" t="s">
        <v>8</v>
      </c>
      <c r="B13" s="7">
        <v>75</v>
      </c>
      <c r="C13" s="9">
        <f>'Food consumption 20 50 calc'!C45</f>
        <v>451.77759984020298</v>
      </c>
      <c r="D13" s="9">
        <f t="shared" si="2"/>
        <v>6.0237013312027061</v>
      </c>
      <c r="E13" s="9">
        <f t="shared" si="3"/>
        <v>42.16590931841894</v>
      </c>
      <c r="F13" s="9">
        <f t="shared" si="4"/>
        <v>183.22091549074898</v>
      </c>
      <c r="G13" s="9">
        <f>'Food consumption 20 50 calc'!D45</f>
        <v>425.68194188534744</v>
      </c>
      <c r="H13" s="9">
        <f t="shared" si="0"/>
        <v>5.6757592251379663</v>
      </c>
      <c r="I13" s="9">
        <f t="shared" si="5"/>
        <v>39.730314575965764</v>
      </c>
      <c r="J13" s="9">
        <f t="shared" si="6"/>
        <v>172.6376764312798</v>
      </c>
      <c r="K13" s="9">
        <f>'Food consumption 20 50 calc'!F45</f>
        <v>332.18806201149397</v>
      </c>
      <c r="L13" s="9">
        <f t="shared" si="1"/>
        <v>4.429174160153253</v>
      </c>
      <c r="M13" s="9">
        <f t="shared" si="7"/>
        <v>31.004219121072772</v>
      </c>
      <c r="N13" s="9">
        <f t="shared" si="8"/>
        <v>134.72071403799478</v>
      </c>
    </row>
    <row r="14" spans="1:14">
      <c r="A14" t="s">
        <v>9</v>
      </c>
      <c r="C14" s="17">
        <f>SUM(C3:C13)</f>
        <v>2331.716648096206</v>
      </c>
      <c r="G14" s="17">
        <f>SUM(G3:G13)</f>
        <v>2367.4249882120293</v>
      </c>
      <c r="K14" s="17">
        <f>SUM(K3:K13)</f>
        <v>2333.4380698561613</v>
      </c>
    </row>
    <row r="15" spans="1:14">
      <c r="C15" s="22">
        <v>2020</v>
      </c>
      <c r="D15" s="22"/>
      <c r="E15" s="22"/>
      <c r="F15" s="22"/>
      <c r="G15" s="22">
        <v>2030</v>
      </c>
      <c r="H15" s="22"/>
      <c r="I15" s="22"/>
      <c r="J15" s="22"/>
      <c r="K15" s="22">
        <v>2050</v>
      </c>
      <c r="L15" s="22"/>
      <c r="M15" s="22"/>
      <c r="N15" s="22"/>
    </row>
    <row r="16" spans="1:14">
      <c r="A16" s="1" t="s">
        <v>21</v>
      </c>
      <c r="B16" s="1" t="s">
        <v>54</v>
      </c>
      <c r="C16" s="1" t="s">
        <v>55</v>
      </c>
      <c r="D16" s="1" t="s">
        <v>56</v>
      </c>
      <c r="E16" s="1" t="s">
        <v>57</v>
      </c>
      <c r="F16" s="1" t="s">
        <v>58</v>
      </c>
      <c r="G16" s="1" t="s">
        <v>55</v>
      </c>
      <c r="H16" s="1" t="s">
        <v>56</v>
      </c>
      <c r="I16" s="1" t="s">
        <v>57</v>
      </c>
      <c r="J16" s="1" t="s">
        <v>58</v>
      </c>
      <c r="K16" s="1" t="s">
        <v>55</v>
      </c>
      <c r="L16" s="1" t="s">
        <v>56</v>
      </c>
      <c r="M16" s="1" t="s">
        <v>57</v>
      </c>
      <c r="N16" s="1" t="s">
        <v>58</v>
      </c>
    </row>
    <row r="17" spans="1:14">
      <c r="A17" t="s">
        <v>33</v>
      </c>
      <c r="B17">
        <v>125</v>
      </c>
      <c r="C17" s="9">
        <f>'Food consumption 20 50 calc'!C35</f>
        <v>685.26728078201734</v>
      </c>
      <c r="D17" s="4">
        <f>C17/B17</f>
        <v>5.482138246256139</v>
      </c>
      <c r="E17" s="4">
        <f>D17*7</f>
        <v>38.37496772379297</v>
      </c>
      <c r="F17" s="4">
        <f>D17*365/12</f>
        <v>166.74837165695757</v>
      </c>
      <c r="G17" s="4">
        <f>'Food consumption 20 50 calc'!D35</f>
        <v>705.10840194037985</v>
      </c>
      <c r="H17" s="4">
        <f t="shared" ref="H17:H31" si="9">G17/B17</f>
        <v>5.6408672155230386</v>
      </c>
      <c r="I17" s="4">
        <f>H17*7</f>
        <v>39.486070508661271</v>
      </c>
      <c r="J17" s="4">
        <f>H17*365/12</f>
        <v>171.5763778054924</v>
      </c>
      <c r="K17" s="9">
        <f>'Food consumption 20 50 calc'!F35</f>
        <v>721.19267577861194</v>
      </c>
      <c r="L17" s="4">
        <f t="shared" ref="L17:L31" si="10">K17/B17</f>
        <v>5.7695414062288952</v>
      </c>
      <c r="M17" s="4">
        <f>L17*7</f>
        <v>40.386789843602266</v>
      </c>
      <c r="N17" s="4">
        <f>L17*365/12</f>
        <v>175.49021777279555</v>
      </c>
    </row>
    <row r="18" spans="1:14">
      <c r="A18" t="s">
        <v>12</v>
      </c>
      <c r="B18">
        <v>100</v>
      </c>
      <c r="C18" s="9">
        <f>'Food consumption 20 50 calc'!C12</f>
        <v>49.834963407278096</v>
      </c>
      <c r="D18" s="4">
        <f t="shared" ref="D18:D31" si="11">C18/B18</f>
        <v>0.49834963407278093</v>
      </c>
      <c r="E18" s="4">
        <f t="shared" ref="E18:E31" si="12">D18*7</f>
        <v>3.4884474385094664</v>
      </c>
      <c r="F18" s="4">
        <f t="shared" ref="F18:F31" si="13">D18*365/12</f>
        <v>15.158134703047088</v>
      </c>
      <c r="G18" s="4">
        <f>'Food consumption 20 50 calc'!D12</f>
        <v>36.429780534711448</v>
      </c>
      <c r="H18" s="4">
        <f t="shared" si="9"/>
        <v>0.36429780534711448</v>
      </c>
      <c r="I18" s="4">
        <f t="shared" ref="I18:I31" si="14">H18*7</f>
        <v>2.5500846374298014</v>
      </c>
      <c r="J18" s="4">
        <f t="shared" ref="J18:J31" si="15">H18*365/12</f>
        <v>11.080724912641399</v>
      </c>
      <c r="K18" s="9">
        <f>'Food consumption 20 50 calc'!F12</f>
        <v>7.2244011294201007</v>
      </c>
      <c r="L18" s="4">
        <f t="shared" si="10"/>
        <v>7.2244011294201008E-2</v>
      </c>
      <c r="M18" s="4">
        <f t="shared" ref="M18:M31" si="16">L18*7</f>
        <v>0.50570807905940707</v>
      </c>
      <c r="N18" s="4">
        <f t="shared" ref="N18:N31" si="17">L18*365/12</f>
        <v>2.1974220101986139</v>
      </c>
    </row>
    <row r="19" spans="1:14">
      <c r="A19" t="s">
        <v>13</v>
      </c>
      <c r="B19">
        <v>60</v>
      </c>
      <c r="C19" s="9">
        <f>'Food consumption 20 50 calc'!C13</f>
        <v>27.36140136889361</v>
      </c>
      <c r="D19" s="4">
        <f t="shared" si="11"/>
        <v>0.45602335614822681</v>
      </c>
      <c r="E19" s="4">
        <f t="shared" si="12"/>
        <v>3.1921634930375875</v>
      </c>
      <c r="F19" s="4">
        <f t="shared" si="13"/>
        <v>13.870710416175234</v>
      </c>
      <c r="G19" s="9">
        <f>'Food consumption 20 50 calc'!D13</f>
        <v>25.492233646783319</v>
      </c>
      <c r="H19" s="4">
        <f t="shared" si="9"/>
        <v>0.42487056077972196</v>
      </c>
      <c r="I19" s="4">
        <f t="shared" si="14"/>
        <v>2.9740939254580536</v>
      </c>
      <c r="J19" s="4">
        <f t="shared" si="15"/>
        <v>12.923146223716543</v>
      </c>
      <c r="K19" s="9">
        <f>'Food consumption 20 50 calc'!F13</f>
        <v>20.689992127745956</v>
      </c>
      <c r="L19" s="4">
        <f t="shared" si="10"/>
        <v>0.34483320212909929</v>
      </c>
      <c r="M19" s="4">
        <f t="shared" si="16"/>
        <v>2.4138324149036952</v>
      </c>
      <c r="N19" s="4">
        <f t="shared" si="17"/>
        <v>10.488676564760103</v>
      </c>
    </row>
    <row r="20" spans="1:14">
      <c r="A20" t="s">
        <v>14</v>
      </c>
      <c r="B20">
        <v>120</v>
      </c>
      <c r="C20" s="9">
        <f>'Food consumption 20 50 calc'!C14</f>
        <v>50.766486596312184</v>
      </c>
      <c r="D20" s="4">
        <f t="shared" si="11"/>
        <v>0.42305405496926818</v>
      </c>
      <c r="E20" s="4">
        <f t="shared" si="12"/>
        <v>2.9613783847848771</v>
      </c>
      <c r="F20" s="4">
        <f t="shared" si="13"/>
        <v>12.867894171981908</v>
      </c>
      <c r="G20" s="4">
        <f>'Food consumption 20 50 calc'!D14</f>
        <v>40.270424620990113</v>
      </c>
      <c r="H20" s="4">
        <f t="shared" si="9"/>
        <v>0.33558687184158426</v>
      </c>
      <c r="I20" s="4">
        <f t="shared" si="14"/>
        <v>2.3491081028910896</v>
      </c>
      <c r="J20" s="4">
        <f t="shared" si="15"/>
        <v>10.207434018514855</v>
      </c>
      <c r="K20" s="9">
        <f>'Food consumption 20 50 calc'!F14</f>
        <v>16.982987477547969</v>
      </c>
      <c r="L20" s="4">
        <f t="shared" si="10"/>
        <v>0.14152489564623308</v>
      </c>
      <c r="M20" s="4">
        <f t="shared" si="16"/>
        <v>0.99067426952363158</v>
      </c>
      <c r="N20" s="4">
        <f t="shared" si="17"/>
        <v>4.3047155759062559</v>
      </c>
    </row>
    <row r="21" spans="1:14">
      <c r="A21" t="s">
        <v>17</v>
      </c>
      <c r="B21">
        <v>100</v>
      </c>
      <c r="C21" s="9">
        <f>'Food consumption 20 50 calc'!C38</f>
        <v>19.722005797780621</v>
      </c>
      <c r="D21" s="4">
        <f t="shared" si="11"/>
        <v>0.1972200579778062</v>
      </c>
      <c r="E21" s="4">
        <f t="shared" si="12"/>
        <v>1.3805404058446433</v>
      </c>
      <c r="F21" s="4">
        <f t="shared" si="13"/>
        <v>5.9987767634916054</v>
      </c>
      <c r="G21" s="9">
        <f>'Food consumption 20 50 calc'!D38</f>
        <v>23.265149631812569</v>
      </c>
      <c r="H21" s="4">
        <f t="shared" si="9"/>
        <v>0.23265149631812571</v>
      </c>
      <c r="I21" s="4">
        <f t="shared" si="14"/>
        <v>1.62856047422688</v>
      </c>
      <c r="J21" s="4">
        <f t="shared" si="15"/>
        <v>7.076483013009657</v>
      </c>
      <c r="K21" s="9">
        <f>'Food consumption 20 50 calc'!F38</f>
        <v>29.808179310493596</v>
      </c>
      <c r="L21" s="4">
        <f t="shared" si="10"/>
        <v>0.29808179310493599</v>
      </c>
      <c r="M21" s="4">
        <f t="shared" si="16"/>
        <v>2.0865725517345517</v>
      </c>
      <c r="N21" s="4">
        <f t="shared" si="17"/>
        <v>9.0666545402751364</v>
      </c>
    </row>
    <row r="22" spans="1:14">
      <c r="A22" t="s">
        <v>18</v>
      </c>
      <c r="B22">
        <v>100</v>
      </c>
      <c r="C22" s="9">
        <f>'Food consumption 20 50 calc'!C18</f>
        <v>70.586841492432029</v>
      </c>
      <c r="D22" s="4">
        <f t="shared" si="11"/>
        <v>0.70586841492432029</v>
      </c>
      <c r="E22" s="4">
        <f t="shared" si="12"/>
        <v>4.9410789044702419</v>
      </c>
      <c r="F22" s="4">
        <f t="shared" si="13"/>
        <v>21.47016428728141</v>
      </c>
      <c r="G22" s="9">
        <f>'Food consumption 20 50 calc'!D18</f>
        <v>50.452827541032995</v>
      </c>
      <c r="H22" s="4">
        <f t="shared" si="9"/>
        <v>0.50452827541032996</v>
      </c>
      <c r="I22" s="4">
        <f t="shared" si="14"/>
        <v>3.53169792787231</v>
      </c>
      <c r="J22" s="4">
        <f t="shared" si="15"/>
        <v>15.346068377064205</v>
      </c>
      <c r="K22" s="9">
        <f>'Food consumption 20 50 calc'!F18</f>
        <v>6.7400413501467558</v>
      </c>
      <c r="L22" s="4">
        <f t="shared" si="10"/>
        <v>6.7400413501467554E-2</v>
      </c>
      <c r="M22" s="4">
        <f t="shared" si="16"/>
        <v>0.47180289451027291</v>
      </c>
      <c r="N22" s="4">
        <f t="shared" si="17"/>
        <v>2.0500959106696381</v>
      </c>
    </row>
    <row r="23" spans="1:14">
      <c r="A23" t="s">
        <v>19</v>
      </c>
      <c r="B23">
        <v>100</v>
      </c>
      <c r="C23" s="9">
        <f>'Food consumption 20 50 calc'!C19</f>
        <v>76.442763892906768</v>
      </c>
      <c r="D23" s="4">
        <f t="shared" si="11"/>
        <v>0.76442763892906773</v>
      </c>
      <c r="E23" s="4">
        <f t="shared" si="12"/>
        <v>5.3509934725034745</v>
      </c>
      <c r="F23" s="4">
        <f t="shared" si="13"/>
        <v>23.251340684092479</v>
      </c>
      <c r="G23" s="9">
        <f>'Food consumption 20 50 calc'!D19</f>
        <v>59.94469334105024</v>
      </c>
      <c r="H23" s="4">
        <f t="shared" si="9"/>
        <v>0.59944693341050237</v>
      </c>
      <c r="I23" s="4">
        <f t="shared" si="14"/>
        <v>4.1961285338735168</v>
      </c>
      <c r="J23" s="4">
        <f t="shared" si="15"/>
        <v>18.233177557902781</v>
      </c>
      <c r="K23" s="9">
        <f>'Food consumption 20 50 calc'!F19</f>
        <v>23.460629958869863</v>
      </c>
      <c r="L23" s="4">
        <f t="shared" si="10"/>
        <v>0.23460629958869864</v>
      </c>
      <c r="M23" s="4">
        <f t="shared" si="16"/>
        <v>1.6422440971208905</v>
      </c>
      <c r="N23" s="4">
        <f t="shared" si="17"/>
        <v>7.1359416124895843</v>
      </c>
    </row>
    <row r="24" spans="1:14">
      <c r="A24" t="s">
        <v>20</v>
      </c>
      <c r="B24">
        <v>100</v>
      </c>
      <c r="C24" s="9">
        <f>'Food consumption 20 50 calc'!C20</f>
        <v>16.642897626635143</v>
      </c>
      <c r="D24" s="4">
        <f t="shared" si="11"/>
        <v>0.16642897626635145</v>
      </c>
      <c r="E24" s="4">
        <f t="shared" si="12"/>
        <v>1.16500283386446</v>
      </c>
      <c r="F24" s="4">
        <f t="shared" si="13"/>
        <v>5.0622146947681896</v>
      </c>
      <c r="G24" s="9">
        <f>'Food consumption 20 50 calc'!D20</f>
        <v>11.373951163077544</v>
      </c>
      <c r="H24" s="4">
        <f t="shared" si="9"/>
        <v>0.11373951163077545</v>
      </c>
      <c r="I24" s="4">
        <f t="shared" si="14"/>
        <v>0.79617658141542813</v>
      </c>
      <c r="J24" s="4">
        <f t="shared" si="15"/>
        <v>3.4595768121027533</v>
      </c>
      <c r="K24" s="9">
        <f>'Food consumption 20 50 calc'!F20</f>
        <v>0</v>
      </c>
      <c r="L24" s="4">
        <f t="shared" si="10"/>
        <v>0</v>
      </c>
      <c r="M24" s="4">
        <f t="shared" si="16"/>
        <v>0</v>
      </c>
      <c r="N24" s="4">
        <f t="shared" si="17"/>
        <v>0</v>
      </c>
    </row>
    <row r="25" spans="1:14">
      <c r="A25" t="s">
        <v>29</v>
      </c>
      <c r="B25">
        <v>20</v>
      </c>
      <c r="C25" s="9">
        <f>'Food consumption 20 50 calc'!C39</f>
        <v>7.0029410612134901</v>
      </c>
      <c r="D25" s="4">
        <f t="shared" si="11"/>
        <v>0.35014705306067451</v>
      </c>
      <c r="E25" s="4">
        <f t="shared" si="12"/>
        <v>2.4510293714247213</v>
      </c>
      <c r="F25" s="4">
        <f t="shared" si="13"/>
        <v>10.650306197262184</v>
      </c>
      <c r="G25" s="9">
        <f>'Food consumption 20 50 calc'!D39</f>
        <v>23.918175669700179</v>
      </c>
      <c r="H25" s="4">
        <f t="shared" si="9"/>
        <v>1.1959087834850091</v>
      </c>
      <c r="I25" s="4">
        <f t="shared" si="14"/>
        <v>8.371361484395063</v>
      </c>
      <c r="J25" s="4">
        <f t="shared" si="15"/>
        <v>36.375558831002358</v>
      </c>
      <c r="K25" s="9">
        <f>'Food consumption 20 50 calc'!F39</f>
        <v>57.847719500115254</v>
      </c>
      <c r="L25" s="4">
        <f t="shared" si="10"/>
        <v>2.8923859750057628</v>
      </c>
      <c r="M25" s="4">
        <f t="shared" si="16"/>
        <v>20.24670182504034</v>
      </c>
      <c r="N25" s="4">
        <f t="shared" si="17"/>
        <v>87.976740073091946</v>
      </c>
    </row>
    <row r="26" spans="1:14">
      <c r="A26" t="s">
        <v>37</v>
      </c>
      <c r="B26">
        <v>80</v>
      </c>
      <c r="C26" s="9">
        <f>'Food consumption 20 50 calc'!C40</f>
        <v>0.16334355621768365</v>
      </c>
      <c r="D26" s="4">
        <f t="shared" si="11"/>
        <v>2.0417944527210455E-3</v>
      </c>
      <c r="E26" s="4">
        <f t="shared" si="12"/>
        <v>1.4292561169047318E-2</v>
      </c>
      <c r="F26" s="4">
        <f t="shared" si="13"/>
        <v>6.2104581270265136E-2</v>
      </c>
      <c r="G26" s="9">
        <f>'Food consumption 20 50 calc'!D40</f>
        <v>2.1296997769755923</v>
      </c>
      <c r="H26" s="4">
        <f t="shared" si="9"/>
        <v>2.6621247212194905E-2</v>
      </c>
      <c r="I26" s="4">
        <f t="shared" si="14"/>
        <v>0.18634873048536432</v>
      </c>
      <c r="J26" s="4">
        <f t="shared" si="15"/>
        <v>0.80972960270426164</v>
      </c>
      <c r="K26" s="9">
        <f>'Food consumption 20 50 calc'!F40</f>
        <v>6.0808039214181742</v>
      </c>
      <c r="L26" s="4">
        <f t="shared" si="10"/>
        <v>7.6010049017727177E-2</v>
      </c>
      <c r="M26" s="4">
        <f t="shared" si="16"/>
        <v>0.53207034312409029</v>
      </c>
      <c r="N26" s="4">
        <f t="shared" si="17"/>
        <v>2.3119723242892016</v>
      </c>
    </row>
    <row r="27" spans="1:14">
      <c r="A27" t="s">
        <v>38</v>
      </c>
      <c r="B27">
        <v>80</v>
      </c>
      <c r="C27" s="9">
        <f>'Food consumption 20 50 calc'!C41</f>
        <v>446.37651367666263</v>
      </c>
      <c r="D27" s="4">
        <f t="shared" si="11"/>
        <v>5.5797064209582832</v>
      </c>
      <c r="E27" s="4">
        <f t="shared" si="12"/>
        <v>39.057944946707984</v>
      </c>
      <c r="F27" s="4">
        <f t="shared" si="13"/>
        <v>169.71607030414779</v>
      </c>
      <c r="G27" s="9">
        <f>'Food consumption 20 50 calc'!D41</f>
        <v>503.35317541431834</v>
      </c>
      <c r="H27" s="4">
        <f t="shared" si="9"/>
        <v>6.2919146926789793</v>
      </c>
      <c r="I27" s="4">
        <f t="shared" si="14"/>
        <v>44.043402848752855</v>
      </c>
      <c r="J27" s="4">
        <f t="shared" si="15"/>
        <v>191.37907190231897</v>
      </c>
      <c r="K27" s="9">
        <f>'Food consumption 20 50 calc'!F41</f>
        <v>596.52490985607722</v>
      </c>
      <c r="L27" s="4">
        <f t="shared" si="10"/>
        <v>7.456561373200965</v>
      </c>
      <c r="M27" s="4">
        <f t="shared" si="16"/>
        <v>52.195929612406758</v>
      </c>
      <c r="N27" s="4">
        <f t="shared" si="17"/>
        <v>226.80374176819601</v>
      </c>
    </row>
    <row r="28" spans="1:14">
      <c r="A28" t="s">
        <v>5</v>
      </c>
      <c r="B28">
        <v>20</v>
      </c>
      <c r="C28" s="9">
        <f>'Food consumption 20 50 calc'!C42</f>
        <v>397.16263336475828</v>
      </c>
      <c r="D28" s="4">
        <f t="shared" si="11"/>
        <v>19.858131668237913</v>
      </c>
      <c r="E28" s="4">
        <f t="shared" si="12"/>
        <v>139.00692167766539</v>
      </c>
      <c r="F28" s="4">
        <f t="shared" si="13"/>
        <v>604.01817157556991</v>
      </c>
      <c r="G28" s="9">
        <f>'Food consumption 20 50 calc'!D42</f>
        <v>386.3976812624685</v>
      </c>
      <c r="H28" s="4">
        <f t="shared" si="9"/>
        <v>19.319884063123425</v>
      </c>
      <c r="I28" s="4">
        <f t="shared" si="14"/>
        <v>135.23918844186397</v>
      </c>
      <c r="J28" s="4">
        <f t="shared" si="15"/>
        <v>587.64647358667082</v>
      </c>
      <c r="K28" s="9">
        <f>'Food consumption 20 50 calc'!F42</f>
        <v>359.01966050403939</v>
      </c>
      <c r="L28" s="4">
        <f t="shared" si="10"/>
        <v>17.950983025201971</v>
      </c>
      <c r="M28" s="4">
        <f t="shared" si="16"/>
        <v>125.6568811764138</v>
      </c>
      <c r="N28" s="4">
        <f t="shared" si="17"/>
        <v>546.00906701655992</v>
      </c>
    </row>
    <row r="29" spans="1:14">
      <c r="A29" t="s">
        <v>39</v>
      </c>
      <c r="B29">
        <v>15</v>
      </c>
      <c r="C29" s="9">
        <f>'Food consumption 20 50 calc'!C43</f>
        <v>25.880488079068549</v>
      </c>
      <c r="D29" s="4">
        <f t="shared" si="11"/>
        <v>1.7253658719379033</v>
      </c>
      <c r="E29" s="4">
        <f t="shared" si="12"/>
        <v>12.077561103565323</v>
      </c>
      <c r="F29" s="4">
        <f t="shared" si="13"/>
        <v>52.479878604777895</v>
      </c>
      <c r="G29" s="9">
        <f>'Food consumption 20 50 calc'!D43</f>
        <v>28.525080300150901</v>
      </c>
      <c r="H29" s="4">
        <f t="shared" si="9"/>
        <v>1.9016720200100601</v>
      </c>
      <c r="I29" s="4">
        <f t="shared" si="14"/>
        <v>13.31170414007042</v>
      </c>
      <c r="J29" s="4">
        <f t="shared" si="15"/>
        <v>57.842523941972665</v>
      </c>
      <c r="K29" s="9">
        <f>'Food consumption 20 50 calc'!F43</f>
        <v>33.569656511995071</v>
      </c>
      <c r="L29" s="4">
        <f t="shared" si="10"/>
        <v>2.2379771007996712</v>
      </c>
      <c r="M29" s="4">
        <f t="shared" si="16"/>
        <v>15.665839705597698</v>
      </c>
      <c r="N29" s="4">
        <f t="shared" si="17"/>
        <v>68.071803482656662</v>
      </c>
    </row>
    <row r="30" spans="1:14">
      <c r="A30" t="s">
        <v>7</v>
      </c>
      <c r="B30">
        <v>50</v>
      </c>
      <c r="C30" s="9">
        <f>'Food consumption 20 50 calc'!C44</f>
        <v>6.7284875538269695</v>
      </c>
      <c r="D30" s="4">
        <f t="shared" si="11"/>
        <v>0.1345697510765394</v>
      </c>
      <c r="E30" s="4">
        <f t="shared" si="12"/>
        <v>0.94198825753577586</v>
      </c>
      <c r="F30" s="4">
        <f t="shared" si="13"/>
        <v>4.0931632619114069</v>
      </c>
      <c r="G30" s="9">
        <f>'Food consumption 20 50 calc'!D44</f>
        <v>45.081771483230014</v>
      </c>
      <c r="H30" s="4">
        <f t="shared" si="9"/>
        <v>0.90163542966460031</v>
      </c>
      <c r="I30" s="4">
        <f t="shared" si="14"/>
        <v>6.3114480076522019</v>
      </c>
      <c r="J30" s="4">
        <f t="shared" si="15"/>
        <v>27.424744318964926</v>
      </c>
      <c r="K30" s="9">
        <f>'Food consumption 20 50 calc'!F44</f>
        <v>122.10835041818571</v>
      </c>
      <c r="L30" s="4">
        <f t="shared" si="10"/>
        <v>2.4421670083637141</v>
      </c>
      <c r="M30" s="4">
        <f t="shared" si="16"/>
        <v>17.095169058545999</v>
      </c>
      <c r="N30" s="4">
        <f t="shared" si="17"/>
        <v>74.282579837729642</v>
      </c>
    </row>
    <row r="31" spans="1:14">
      <c r="A31" t="s">
        <v>8</v>
      </c>
      <c r="B31">
        <v>75</v>
      </c>
      <c r="C31" s="9">
        <f>'Food consumption 20 50 calc'!C45</f>
        <v>451.77759984020298</v>
      </c>
      <c r="D31" s="4">
        <f t="shared" si="11"/>
        <v>6.0237013312027061</v>
      </c>
      <c r="E31" s="4">
        <f t="shared" si="12"/>
        <v>42.16590931841894</v>
      </c>
      <c r="F31" s="4">
        <f t="shared" si="13"/>
        <v>183.22091549074898</v>
      </c>
      <c r="G31" s="9">
        <f>'Food consumption 20 50 calc'!D45</f>
        <v>425.68194188534744</v>
      </c>
      <c r="H31" s="4">
        <f t="shared" si="9"/>
        <v>5.6757592251379663</v>
      </c>
      <c r="I31" s="4">
        <f t="shared" si="14"/>
        <v>39.730314575965764</v>
      </c>
      <c r="J31" s="4">
        <f t="shared" si="15"/>
        <v>172.6376764312798</v>
      </c>
      <c r="K31" s="9">
        <f>'Food consumption 20 50 calc'!F45</f>
        <v>332.18806201149397</v>
      </c>
      <c r="L31" s="4">
        <f t="shared" si="10"/>
        <v>4.429174160153253</v>
      </c>
      <c r="M31" s="4">
        <f t="shared" si="16"/>
        <v>31.004219121072772</v>
      </c>
      <c r="N31" s="4">
        <f t="shared" si="17"/>
        <v>134.72071403799478</v>
      </c>
    </row>
    <row r="32" spans="1:14">
      <c r="A32" t="s">
        <v>9</v>
      </c>
      <c r="C32" s="10">
        <f>SUM(C17:C31)</f>
        <v>2331.716648096206</v>
      </c>
      <c r="G32" s="10">
        <f>SUM(G17:G31)</f>
        <v>2367.4249882120293</v>
      </c>
      <c r="K32" s="10">
        <f>SUM(K17:K31)</f>
        <v>2333.4380698561613</v>
      </c>
    </row>
  </sheetData>
  <mergeCells count="6">
    <mergeCell ref="C1:F1"/>
    <mergeCell ref="G1:J1"/>
    <mergeCell ref="K1:N1"/>
    <mergeCell ref="C15:F15"/>
    <mergeCell ref="G15:J15"/>
    <mergeCell ref="K15:N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J7" sqref="J7"/>
    </sheetView>
  </sheetViews>
  <sheetFormatPr defaultRowHeight="15"/>
  <cols>
    <col min="2" max="2" width="16" customWidth="1"/>
  </cols>
  <sheetData>
    <row r="1" spans="2:6">
      <c r="B1" s="13" t="s">
        <v>10</v>
      </c>
      <c r="C1" s="24" t="s">
        <v>59</v>
      </c>
      <c r="D1" s="24"/>
      <c r="E1" s="24"/>
      <c r="F1" s="24"/>
    </row>
    <row r="2" spans="2:6">
      <c r="B2" s="18" t="s">
        <v>60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50</v>
      </c>
      <c r="C3" s="15">
        <f>'Food consumption 20 50 calc'!C19</f>
        <v>76.442763892906768</v>
      </c>
      <c r="D3" s="15">
        <f>'Food consumption 20 50 calc'!D19</f>
        <v>59.94469334105024</v>
      </c>
      <c r="E3" s="15">
        <f>'Food consumption 20 50 calc'!E19</f>
        <v>41.951132463087866</v>
      </c>
      <c r="F3" s="15">
        <f>'Food consumption 20 50 calc'!F19</f>
        <v>23.460629958869863</v>
      </c>
    </row>
    <row r="4" spans="2:6">
      <c r="B4" s="14" t="s">
        <v>7</v>
      </c>
      <c r="C4" s="15">
        <f>'Food consumption 20 50 calc'!C7</f>
        <v>6.7284875538269695</v>
      </c>
      <c r="D4" s="15">
        <f>'Food consumption 20 50 calc'!D7</f>
        <v>45.081771483230014</v>
      </c>
      <c r="E4" s="15">
        <f>'Food consumption 20 50 calc'!E7</f>
        <v>83.597033083003822</v>
      </c>
      <c r="F4" s="15">
        <f>'Food consumption 20 50 calc'!F7</f>
        <v>122.10835041818571</v>
      </c>
    </row>
    <row r="5" spans="2:6">
      <c r="B5" s="14" t="s">
        <v>29</v>
      </c>
      <c r="C5" s="15">
        <f>'Food consumption 20 50 calc'!C29</f>
        <v>7.0029410612134901</v>
      </c>
      <c r="D5" s="15">
        <f>'Food consumption 20 50 calc'!D29</f>
        <v>23.918175669700179</v>
      </c>
      <c r="E5" s="15">
        <f>'Food consumption 20 50 calc'!E29</f>
        <v>40.898867002588119</v>
      </c>
      <c r="F5" s="15">
        <f>'Food consumption 20 50 calc'!F29</f>
        <v>57.847719500115254</v>
      </c>
    </row>
    <row r="6" spans="2:6">
      <c r="B6" s="14" t="s">
        <v>37</v>
      </c>
      <c r="C6" s="15">
        <f>'Food consumption 20 50 calc'!C27</f>
        <v>0.16334355621768365</v>
      </c>
      <c r="D6" s="15">
        <f>'Food consumption 20 50 calc'!D27</f>
        <v>2.1296997769755923</v>
      </c>
      <c r="E6" s="15">
        <f>'Food consumption 20 50 calc'!E27</f>
        <v>4.1052079432906652</v>
      </c>
      <c r="F6" s="15">
        <f>'Food consumption 20 50 calc'!F27</f>
        <v>6.0808039214181742</v>
      </c>
    </row>
    <row r="7" spans="2:6" ht="45">
      <c r="B7" s="14" t="s">
        <v>61</v>
      </c>
      <c r="C7" s="15">
        <f>'Food consumption 20 50 calc'!C4</f>
        <v>450.39724986161769</v>
      </c>
      <c r="D7" s="15">
        <f>'Food consumption 20 50 calc'!D4</f>
        <v>511.55743103028772</v>
      </c>
      <c r="E7" s="15">
        <f>'Food consumption 20 50 calc'!E4</f>
        <v>564.17008611536494</v>
      </c>
      <c r="F7" s="15">
        <f>'Food consumption 20 50 calc'!F4</f>
        <v>613.0963979022016</v>
      </c>
    </row>
    <row r="8" spans="2:6">
      <c r="B8" s="14" t="s">
        <v>62</v>
      </c>
      <c r="C8" s="15">
        <f>'Food consumption 20 50 calc'!C8</f>
        <v>451.77759984020298</v>
      </c>
      <c r="D8" s="15">
        <f>'Food consumption 20 50 calc'!D8</f>
        <v>425.68194188534744</v>
      </c>
      <c r="E8" s="15">
        <f>'Food consumption 20 50 calc'!E8</f>
        <v>382.08364487818534</v>
      </c>
      <c r="F8" s="15">
        <f>'Food consumption 20 50 calc'!F8</f>
        <v>332.18806201149397</v>
      </c>
    </row>
    <row r="9" spans="2:6">
      <c r="B9" s="14" t="s">
        <v>9</v>
      </c>
      <c r="C9" s="16">
        <f>SUM(C3:C8)</f>
        <v>992.51238576598553</v>
      </c>
      <c r="D9" s="16">
        <f>SUM(D3:D8)</f>
        <v>1068.3137131865913</v>
      </c>
      <c r="E9" s="16">
        <f>SUM(E3:E8)</f>
        <v>1116.8059714855208</v>
      </c>
      <c r="F9" s="16">
        <f>SUM(F3:F8)</f>
        <v>1154.7819637122846</v>
      </c>
    </row>
  </sheetData>
  <mergeCells count="1">
    <mergeCell ref="C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F9"/>
  <sheetViews>
    <sheetView workbookViewId="0">
      <selection activeCell="C9" sqref="C9"/>
    </sheetView>
  </sheetViews>
  <sheetFormatPr defaultRowHeight="15"/>
  <cols>
    <col min="2" max="2" width="19.85546875" customWidth="1"/>
    <col min="3" max="3" width="12.85546875" customWidth="1"/>
  </cols>
  <sheetData>
    <row r="1" spans="2:6">
      <c r="B1" s="13" t="s">
        <v>10</v>
      </c>
      <c r="C1" s="24" t="s">
        <v>59</v>
      </c>
      <c r="D1" s="24"/>
      <c r="E1" s="24"/>
      <c r="F1" s="24"/>
    </row>
    <row r="2" spans="2:6">
      <c r="B2" s="19" t="s">
        <v>63</v>
      </c>
      <c r="C2" s="13">
        <v>2020</v>
      </c>
      <c r="D2" s="13">
        <v>2030</v>
      </c>
      <c r="E2" s="13">
        <v>2040</v>
      </c>
      <c r="F2" s="13">
        <v>2050</v>
      </c>
    </row>
    <row r="3" spans="2:6">
      <c r="B3" s="14" t="s">
        <v>64</v>
      </c>
      <c r="C3" s="15">
        <f>'Food consumption 20 50 calc'!C12</f>
        <v>49.834963407278096</v>
      </c>
      <c r="D3" s="15">
        <f>'Food consumption 20 50 calc'!D12</f>
        <v>36.429780534711448</v>
      </c>
      <c r="E3" s="15">
        <f>'Food consumption 20 50 calc'!E12</f>
        <v>21.995469494244986</v>
      </c>
      <c r="F3" s="15">
        <f>'Food consumption 20 50 calc'!F12</f>
        <v>7.2244011294201007</v>
      </c>
    </row>
    <row r="4" spans="2:6">
      <c r="B4" s="14" t="s">
        <v>7</v>
      </c>
      <c r="C4" s="15">
        <f>'Food consumption 20 50 calc'!C7</f>
        <v>6.7284875538269695</v>
      </c>
      <c r="D4" s="15">
        <f>'Food consumption 20 50 calc'!D7</f>
        <v>45.081771483230014</v>
      </c>
      <c r="E4" s="15">
        <f>'Food consumption 20 50 calc'!E7</f>
        <v>83.597033083003822</v>
      </c>
      <c r="F4" s="15">
        <f>'Food consumption 20 50 calc'!F7</f>
        <v>122.10835041818571</v>
      </c>
    </row>
    <row r="5" spans="2:6">
      <c r="B5" s="14" t="s">
        <v>29</v>
      </c>
      <c r="C5" s="15">
        <f>'Food consumption 20 50 calc'!C29</f>
        <v>7.0029410612134901</v>
      </c>
      <c r="D5" s="15">
        <f>'Food consumption 20 50 calc'!D29</f>
        <v>23.918175669700179</v>
      </c>
      <c r="E5" s="15">
        <f>'Food consumption 20 50 calc'!E29</f>
        <v>40.898867002588119</v>
      </c>
      <c r="F5" s="15">
        <f>'Food consumption 20 50 calc'!F29</f>
        <v>57.847719500115254</v>
      </c>
    </row>
    <row r="6" spans="2:6">
      <c r="B6" s="14" t="s">
        <v>37</v>
      </c>
      <c r="C6" s="15">
        <f>'Food consumption 20 50 calc'!C27</f>
        <v>0.16334355621768365</v>
      </c>
      <c r="D6" s="15">
        <f>'Food consumption 20 50 calc'!D27</f>
        <v>2.1296997769755923</v>
      </c>
      <c r="E6" s="15">
        <f>'Food consumption 20 50 calc'!E27</f>
        <v>4.1052079432906652</v>
      </c>
      <c r="F6" s="15">
        <f>'Food consumption 20 50 calc'!F27</f>
        <v>6.0808039214181742</v>
      </c>
    </row>
    <row r="7" spans="2:6" ht="30">
      <c r="B7" s="14" t="s">
        <v>65</v>
      </c>
      <c r="C7" s="15">
        <f>'Food consumption 20 50 calc'!C4</f>
        <v>450.39724986161769</v>
      </c>
      <c r="D7" s="15">
        <f>'Food consumption 20 50 calc'!D4</f>
        <v>511.55743103028772</v>
      </c>
      <c r="E7" s="15">
        <f>'Food consumption 20 50 calc'!E4</f>
        <v>564.17008611536494</v>
      </c>
      <c r="F7" s="15">
        <f>'Food consumption 20 50 calc'!F4</f>
        <v>613.0963979022016</v>
      </c>
    </row>
    <row r="8" spans="2:6">
      <c r="B8" s="14" t="s">
        <v>66</v>
      </c>
      <c r="C8" s="15">
        <f>'Food consumption 20 50 calc'!C8</f>
        <v>451.77759984020298</v>
      </c>
      <c r="D8" s="15">
        <f>'Food consumption 20 50 calc'!D8</f>
        <v>425.68194188534744</v>
      </c>
      <c r="E8" s="15">
        <f>'Food consumption 20 50 calc'!E8</f>
        <v>382.08364487818534</v>
      </c>
      <c r="F8" s="15">
        <f>'Food consumption 20 50 calc'!F8</f>
        <v>332.18806201149397</v>
      </c>
    </row>
    <row r="9" spans="2:6">
      <c r="B9" s="14" t="s">
        <v>9</v>
      </c>
      <c r="C9" s="16">
        <f>SUM(C3:C8)</f>
        <v>965.90458528035697</v>
      </c>
      <c r="D9" s="16">
        <f>SUM(D3:D8)</f>
        <v>1044.7988003802525</v>
      </c>
      <c r="E9" s="16">
        <f>SUM(E3:E8)</f>
        <v>1096.8503085166778</v>
      </c>
      <c r="F9" s="16">
        <f>SUM(F3:F8)</f>
        <v>1138.5457348828347</v>
      </c>
    </row>
  </sheetData>
  <mergeCells count="1">
    <mergeCell ref="C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F10"/>
  <sheetViews>
    <sheetView workbookViewId="0">
      <selection activeCell="A18" sqref="A18"/>
    </sheetView>
  </sheetViews>
  <sheetFormatPr defaultRowHeight="15"/>
  <cols>
    <col min="2" max="2" width="20.7109375" customWidth="1"/>
  </cols>
  <sheetData>
    <row r="1" spans="2:6">
      <c r="B1" s="13" t="s">
        <v>10</v>
      </c>
      <c r="C1" s="24" t="s">
        <v>59</v>
      </c>
      <c r="D1" s="24"/>
      <c r="E1" s="24"/>
      <c r="F1" s="24"/>
    </row>
    <row r="2" spans="2:6">
      <c r="B2" s="19" t="s">
        <v>67</v>
      </c>
      <c r="C2" s="21">
        <v>2020</v>
      </c>
      <c r="D2" s="21">
        <v>2030</v>
      </c>
      <c r="E2" s="21">
        <v>2040</v>
      </c>
      <c r="F2" s="21">
        <v>2050</v>
      </c>
    </row>
    <row r="3" spans="2:6">
      <c r="B3" s="14" t="s">
        <v>68</v>
      </c>
      <c r="C3" s="9">
        <f>'Food consumption 20 50 calc'!C18</f>
        <v>70.586841492432029</v>
      </c>
      <c r="D3" s="9">
        <f>'Food consumption 20 50 calc'!D18</f>
        <v>50.452827541032995</v>
      </c>
      <c r="E3" s="9">
        <f>'Food consumption 20 50 calc'!E18</f>
        <v>28.837695385288985</v>
      </c>
      <c r="F3" s="9">
        <f>'Food consumption 20 50 calc'!F18</f>
        <v>6.7400413501467558</v>
      </c>
    </row>
    <row r="4" spans="2:6">
      <c r="B4" s="14" t="s">
        <v>69</v>
      </c>
      <c r="C4" s="20">
        <f>'Food consumption 20 50 calc'!C13</f>
        <v>27.36140136889361</v>
      </c>
      <c r="D4" s="20">
        <f>'Food consumption 20 50 calc'!D13</f>
        <v>25.492233646783319</v>
      </c>
      <c r="E4" s="20">
        <f>'Food consumption 20 50 calc'!E13</f>
        <v>23.170308937261986</v>
      </c>
      <c r="F4" s="20">
        <f>'Food consumption 20 50 calc'!F13</f>
        <v>20.689992127745956</v>
      </c>
    </row>
    <row r="5" spans="2:6">
      <c r="B5" s="14" t="s">
        <v>29</v>
      </c>
      <c r="C5" s="9">
        <f>'Food consumption 20 50 calc'!C29</f>
        <v>7.0029410612134901</v>
      </c>
      <c r="D5" s="9">
        <f>'Food consumption 20 50 calc'!D29</f>
        <v>23.918175669700179</v>
      </c>
      <c r="E5" s="9">
        <f>'Food consumption 20 50 calc'!E29</f>
        <v>40.898867002588119</v>
      </c>
      <c r="F5" s="9">
        <f>'Food consumption 20 50 calc'!F29</f>
        <v>57.847719500115254</v>
      </c>
    </row>
    <row r="6" spans="2:6">
      <c r="B6" s="14" t="s">
        <v>37</v>
      </c>
      <c r="C6" s="9">
        <f>'Food consumption 20 50 calc'!C27</f>
        <v>0.16334355621768365</v>
      </c>
      <c r="D6" s="9">
        <f>'Food consumption 20 50 calc'!D27</f>
        <v>2.1296997769755923</v>
      </c>
      <c r="E6" s="9">
        <f>'Food consumption 20 50 calc'!E27</f>
        <v>4.1052079432906652</v>
      </c>
      <c r="F6" s="9">
        <f>'Food consumption 20 50 calc'!F27</f>
        <v>6.0808039214181742</v>
      </c>
    </row>
    <row r="7" spans="2:6">
      <c r="B7" s="14" t="s">
        <v>70</v>
      </c>
      <c r="C7" s="9">
        <f>'Food consumption 20 50 calc'!C7</f>
        <v>6.7284875538269695</v>
      </c>
      <c r="D7" s="9">
        <f>'Food consumption 20 50 calc'!D7</f>
        <v>45.081771483230014</v>
      </c>
      <c r="E7" s="9">
        <f>'Food consumption 20 50 calc'!E7</f>
        <v>83.597033083003822</v>
      </c>
      <c r="F7" s="9">
        <f>'Food consumption 20 50 calc'!F7</f>
        <v>122.10835041818571</v>
      </c>
    </row>
    <row r="8" spans="2:6" ht="30">
      <c r="B8" s="14" t="s">
        <v>71</v>
      </c>
      <c r="C8" s="9">
        <f>'Food consumption 20 50 calc'!C4</f>
        <v>450.39724986161769</v>
      </c>
      <c r="D8" s="9">
        <f>'Food consumption 20 50 calc'!D4</f>
        <v>511.55743103028772</v>
      </c>
      <c r="E8" s="9">
        <f>'Food consumption 20 50 calc'!E4</f>
        <v>564.17008611536494</v>
      </c>
      <c r="F8" s="9">
        <f>'Food consumption 20 50 calc'!F4</f>
        <v>613.0963979022016</v>
      </c>
    </row>
    <row r="9" spans="2:6">
      <c r="B9" s="14" t="s">
        <v>72</v>
      </c>
      <c r="C9" s="9">
        <f>'Food consumption 20 50 calc'!C8</f>
        <v>451.77759984020298</v>
      </c>
      <c r="D9" s="9">
        <f>'Food consumption 20 50 calc'!D8</f>
        <v>425.68194188534744</v>
      </c>
      <c r="E9" s="9">
        <f>'Food consumption 20 50 calc'!E8</f>
        <v>382.08364487818534</v>
      </c>
      <c r="F9" s="9">
        <f>'Food consumption 20 50 calc'!F8</f>
        <v>332.18806201149397</v>
      </c>
    </row>
    <row r="10" spans="2:6">
      <c r="B10" s="14" t="s">
        <v>9</v>
      </c>
      <c r="C10" s="16">
        <f>SUM(C3:C9)</f>
        <v>1014.0178647344044</v>
      </c>
      <c r="D10" s="16">
        <f>SUM(D3:D9)</f>
        <v>1084.3140810333573</v>
      </c>
      <c r="E10" s="16">
        <f>SUM(E3:E9)</f>
        <v>1126.862843344984</v>
      </c>
      <c r="F10" s="16">
        <f>SUM(F3:F9)</f>
        <v>1158.7513672313073</v>
      </c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FD incl HH waste 20 to 50</vt:lpstr>
      <vt:lpstr>HH Waste 20 to 50</vt:lpstr>
      <vt:lpstr>Food consumption 20 50 calc</vt:lpstr>
      <vt:lpstr>Ratios</vt:lpstr>
      <vt:lpstr>Servings</vt:lpstr>
      <vt:lpstr>National Dish Recipe</vt:lpstr>
      <vt:lpstr>Mixed Dish Recipe 1</vt:lpstr>
      <vt:lpstr>Mixed Dish Recipe 2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Lee</dc:creator>
  <cp:lastModifiedBy>Sue</cp:lastModifiedBy>
  <cp:revision/>
  <dcterms:created xsi:type="dcterms:W3CDTF">2022-09-26T16:04:28Z</dcterms:created>
  <dcterms:modified xsi:type="dcterms:W3CDTF">2022-11-30T11:08:01Z</dcterms:modified>
</cp:coreProperties>
</file>