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160" tabRatio="803" firstSheet="2" activeTab="5"/>
  </bookViews>
  <sheets>
    <sheet name="FD incl HH waste 20 to 50" sheetId="1" r:id="rId1"/>
    <sheet name="HH Waste 20 to 50" sheetId="2" r:id="rId2"/>
    <sheet name="Food consumption 20 50 calc" sheetId="3" r:id="rId3"/>
    <sheet name="Ratios" sheetId="5" r:id="rId4"/>
    <sheet name="Servings" sheetId="7" r:id="rId5"/>
    <sheet name="National Dish Recipe" sheetId="8" r:id="rId6"/>
    <sheet name="Mixed Dish Recipe 1" sheetId="10" r:id="rId7"/>
    <sheet name="Mixed Dish Recipe 2" sheetId="6" r:id="rId8"/>
  </sheets>
  <calcPr calcId="191028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7"/>
  <c r="G14"/>
  <c r="C14"/>
  <c r="F3" i="6"/>
  <c r="E3"/>
  <c r="D3"/>
  <c r="C3"/>
  <c r="C9" i="8"/>
  <c r="D4"/>
  <c r="E4"/>
  <c r="F4"/>
  <c r="C4"/>
  <c r="F3"/>
  <c r="E3"/>
  <c r="D3"/>
  <c r="C3"/>
  <c r="F8" i="3"/>
  <c r="E8"/>
  <c r="D8"/>
  <c r="C8"/>
  <c r="F7"/>
  <c r="E7"/>
  <c r="D7"/>
  <c r="C7"/>
  <c r="F6"/>
  <c r="E6"/>
  <c r="D6"/>
  <c r="C6"/>
  <c r="F5"/>
  <c r="F42" s="1"/>
  <c r="E5"/>
  <c r="E42" s="1"/>
  <c r="D5"/>
  <c r="D42" s="1"/>
  <c r="C5"/>
  <c r="F4"/>
  <c r="E4"/>
  <c r="D4"/>
  <c r="C4"/>
  <c r="F3"/>
  <c r="E3"/>
  <c r="D3"/>
  <c r="C3"/>
  <c r="J8" i="2"/>
  <c r="H8"/>
  <c r="F8"/>
  <c r="D8"/>
  <c r="J7"/>
  <c r="H7"/>
  <c r="F7"/>
  <c r="D7"/>
  <c r="J6"/>
  <c r="I27" s="1"/>
  <c r="H6"/>
  <c r="G27" s="1"/>
  <c r="F6"/>
  <c r="E27" s="1"/>
  <c r="D6"/>
  <c r="C27" s="1"/>
  <c r="C27" i="3" s="1"/>
  <c r="J5" i="2"/>
  <c r="H5"/>
  <c r="F5"/>
  <c r="D5"/>
  <c r="J4"/>
  <c r="I23" s="1"/>
  <c r="H4"/>
  <c r="G23" s="1"/>
  <c r="F4"/>
  <c r="E23" s="1"/>
  <c r="D4"/>
  <c r="C23" s="1"/>
  <c r="J3"/>
  <c r="I19" s="1"/>
  <c r="F19" i="3" s="1"/>
  <c r="H3" i="2"/>
  <c r="F3"/>
  <c r="D3"/>
  <c r="I45"/>
  <c r="G45"/>
  <c r="E45"/>
  <c r="C45"/>
  <c r="I44"/>
  <c r="G44"/>
  <c r="E44"/>
  <c r="C44"/>
  <c r="I42"/>
  <c r="G42"/>
  <c r="E42"/>
  <c r="C42"/>
  <c r="I9"/>
  <c r="G9"/>
  <c r="E9"/>
  <c r="C9"/>
  <c r="F45" i="1"/>
  <c r="E45"/>
  <c r="D45"/>
  <c r="C45"/>
  <c r="F44"/>
  <c r="E44"/>
  <c r="D44"/>
  <c r="C44"/>
  <c r="F43"/>
  <c r="E43"/>
  <c r="D43"/>
  <c r="C43"/>
  <c r="F42"/>
  <c r="E42"/>
  <c r="D42"/>
  <c r="C42"/>
  <c r="F41"/>
  <c r="E41"/>
  <c r="D41"/>
  <c r="C41"/>
  <c r="F40"/>
  <c r="E40"/>
  <c r="D40"/>
  <c r="C40"/>
  <c r="F38"/>
  <c r="E38"/>
  <c r="D38"/>
  <c r="C38"/>
  <c r="F37"/>
  <c r="E37"/>
  <c r="D37"/>
  <c r="C37"/>
  <c r="F36"/>
  <c r="E36"/>
  <c r="D36"/>
  <c r="C36"/>
  <c r="F35"/>
  <c r="E35"/>
  <c r="D35"/>
  <c r="C35"/>
  <c r="F33"/>
  <c r="E33"/>
  <c r="D33"/>
  <c r="C33"/>
  <c r="F29"/>
  <c r="F39" s="1"/>
  <c r="E29"/>
  <c r="E39" s="1"/>
  <c r="D29"/>
  <c r="D39" s="1"/>
  <c r="C29"/>
  <c r="C39" s="1"/>
  <c r="F21"/>
  <c r="E21"/>
  <c r="D21"/>
  <c r="C21"/>
  <c r="F9"/>
  <c r="E9"/>
  <c r="D9"/>
  <c r="C9"/>
  <c r="E33" i="2" l="1"/>
  <c r="D32" i="3" s="1"/>
  <c r="D33" s="1"/>
  <c r="G33" i="2"/>
  <c r="E32" i="3" s="1"/>
  <c r="I33" i="2"/>
  <c r="F32" i="3" s="1"/>
  <c r="E46" i="1"/>
  <c r="F46"/>
  <c r="F9" i="2"/>
  <c r="E20"/>
  <c r="D20" i="3" s="1"/>
  <c r="G24" i="7" s="1"/>
  <c r="H24" s="1"/>
  <c r="E19" i="2"/>
  <c r="D19" i="3" s="1"/>
  <c r="E18" i="2"/>
  <c r="D18" i="3" s="1"/>
  <c r="E17" i="2"/>
  <c r="D17" i="3" s="1"/>
  <c r="E16" i="2"/>
  <c r="D16" i="3" s="1"/>
  <c r="E15" i="2"/>
  <c r="D15" i="3" s="1"/>
  <c r="E14" i="2"/>
  <c r="D14" i="3" s="1"/>
  <c r="E13" i="2"/>
  <c r="D13" i="3" s="1"/>
  <c r="E12" i="2"/>
  <c r="D12" i="3" s="1"/>
  <c r="E11" i="2"/>
  <c r="D11" i="3" s="1"/>
  <c r="D35" s="1"/>
  <c r="G20" i="2"/>
  <c r="E20" i="3" s="1"/>
  <c r="G19" i="2"/>
  <c r="E19" i="3" s="1"/>
  <c r="E3" i="10" s="1"/>
  <c r="G18" i="2"/>
  <c r="E18" i="3" s="1"/>
  <c r="G17" i="2"/>
  <c r="E17" i="3" s="1"/>
  <c r="G16" i="2"/>
  <c r="E16" i="3" s="1"/>
  <c r="G15" i="2"/>
  <c r="E15" i="3" s="1"/>
  <c r="G14" i="2"/>
  <c r="E14" i="3" s="1"/>
  <c r="E37" s="1"/>
  <c r="G13" i="2"/>
  <c r="E13" i="3" s="1"/>
  <c r="G12" i="2"/>
  <c r="E12" i="3" s="1"/>
  <c r="G11" i="2"/>
  <c r="E11" i="3" s="1"/>
  <c r="E35" s="1"/>
  <c r="F3" i="10"/>
  <c r="K23" i="7"/>
  <c r="L23" s="1"/>
  <c r="E41" i="2"/>
  <c r="D23" i="3"/>
  <c r="G41" i="2"/>
  <c r="E23" i="3"/>
  <c r="I41" i="2"/>
  <c r="F23" i="3"/>
  <c r="E40" i="2"/>
  <c r="D27" i="3"/>
  <c r="G40" i="2"/>
  <c r="E27" i="3"/>
  <c r="I40" i="2"/>
  <c r="F27" i="3"/>
  <c r="E32" i="5"/>
  <c r="E33" s="1"/>
  <c r="E33" i="3"/>
  <c r="F32" i="5"/>
  <c r="F33" s="1"/>
  <c r="F33" i="3"/>
  <c r="D7" i="6"/>
  <c r="D7" i="10"/>
  <c r="D7" i="8"/>
  <c r="D41" i="3"/>
  <c r="E7" i="6"/>
  <c r="E7" i="10"/>
  <c r="E7" i="8"/>
  <c r="E41" i="3"/>
  <c r="F7" i="6"/>
  <c r="F7" i="10"/>
  <c r="F7" i="8"/>
  <c r="F41" i="3"/>
  <c r="G28" i="7"/>
  <c r="H28" s="1"/>
  <c r="G10"/>
  <c r="H10" s="1"/>
  <c r="K28"/>
  <c r="L28" s="1"/>
  <c r="K10"/>
  <c r="L10" s="1"/>
  <c r="D4" i="6"/>
  <c r="D4" i="10"/>
  <c r="D44" i="3"/>
  <c r="E4" i="6"/>
  <c r="E4" i="10"/>
  <c r="E44" i="3"/>
  <c r="F4" i="6"/>
  <c r="F4" i="10"/>
  <c r="F44" i="3"/>
  <c r="D8" i="6"/>
  <c r="D8" i="10"/>
  <c r="D8" i="8"/>
  <c r="D45" i="3"/>
  <c r="E8" i="6"/>
  <c r="E8" i="10"/>
  <c r="E8" i="8"/>
  <c r="E45" i="3"/>
  <c r="F8" i="6"/>
  <c r="F8" i="10"/>
  <c r="F8" i="8"/>
  <c r="F45" i="3"/>
  <c r="C33" i="2"/>
  <c r="C32" i="3" s="1"/>
  <c r="C46" i="1"/>
  <c r="C20" i="2"/>
  <c r="C20" i="3" s="1"/>
  <c r="C19" i="2"/>
  <c r="C19" i="3" s="1"/>
  <c r="C18" i="2"/>
  <c r="C18" i="3" s="1"/>
  <c r="C17" i="2"/>
  <c r="C17" i="3" s="1"/>
  <c r="C16" i="2"/>
  <c r="C16" i="3" s="1"/>
  <c r="C15" i="2"/>
  <c r="C15" i="3" s="1"/>
  <c r="C14" i="2"/>
  <c r="C14" i="3" s="1"/>
  <c r="C13" i="2"/>
  <c r="C13" i="3" s="1"/>
  <c r="C12" i="2"/>
  <c r="C12" i="3" s="1"/>
  <c r="C11" i="2"/>
  <c r="C11" i="3" s="1"/>
  <c r="C41" i="2"/>
  <c r="C23" i="3"/>
  <c r="C6" i="6"/>
  <c r="C6" i="10"/>
  <c r="C6" i="8"/>
  <c r="F27" i="5"/>
  <c r="E27"/>
  <c r="D27"/>
  <c r="C40" i="3"/>
  <c r="D32" i="5"/>
  <c r="D33" s="1"/>
  <c r="C33" i="3"/>
  <c r="F3" i="5"/>
  <c r="E3"/>
  <c r="D3"/>
  <c r="C7" i="6"/>
  <c r="C7" i="10"/>
  <c r="C7" i="8"/>
  <c r="F4" i="5"/>
  <c r="E4"/>
  <c r="D4"/>
  <c r="F5"/>
  <c r="E5"/>
  <c r="D5"/>
  <c r="C42" i="3"/>
  <c r="F6" i="5"/>
  <c r="E6"/>
  <c r="D6"/>
  <c r="C4" i="6"/>
  <c r="C4" i="10"/>
  <c r="F7" i="5"/>
  <c r="E7"/>
  <c r="D7"/>
  <c r="C44" i="3"/>
  <c r="C8" i="6"/>
  <c r="C8" i="10"/>
  <c r="C8" i="8"/>
  <c r="F8" i="5"/>
  <c r="E8"/>
  <c r="D8"/>
  <c r="C45" i="3"/>
  <c r="M28" i="7"/>
  <c r="N28"/>
  <c r="N23"/>
  <c r="M23"/>
  <c r="J24"/>
  <c r="I24"/>
  <c r="J28"/>
  <c r="I28"/>
  <c r="N10"/>
  <c r="M10"/>
  <c r="C36" i="3"/>
  <c r="E21"/>
  <c r="D21"/>
  <c r="C21"/>
  <c r="D9"/>
  <c r="F9"/>
  <c r="E9"/>
  <c r="C9"/>
  <c r="C24" i="2"/>
  <c r="C26"/>
  <c r="C26" i="3" s="1"/>
  <c r="C28" i="2"/>
  <c r="C28" i="3" s="1"/>
  <c r="E24" i="2"/>
  <c r="D24" i="3" s="1"/>
  <c r="E26" i="2"/>
  <c r="D26" i="3" s="1"/>
  <c r="E28" i="2"/>
  <c r="D28" i="3" s="1"/>
  <c r="I12" i="2"/>
  <c r="F12" i="3" s="1"/>
  <c r="I14" i="2"/>
  <c r="I16"/>
  <c r="F16" i="3" s="1"/>
  <c r="I18" i="2"/>
  <c r="F18" i="3" s="1"/>
  <c r="I20" i="2"/>
  <c r="F20" i="3" s="1"/>
  <c r="K24" i="7" s="1"/>
  <c r="L24" s="1"/>
  <c r="I24" i="2"/>
  <c r="I26"/>
  <c r="F26" i="3" s="1"/>
  <c r="I28" i="2"/>
  <c r="F28" i="3" s="1"/>
  <c r="G26" i="2"/>
  <c r="D9"/>
  <c r="C25"/>
  <c r="C25" i="3" s="1"/>
  <c r="G24" i="2"/>
  <c r="E24" i="3" s="1"/>
  <c r="E25" i="2"/>
  <c r="D25" i="3" s="1"/>
  <c r="G28" i="2"/>
  <c r="E28" i="3" s="1"/>
  <c r="G25" i="2"/>
  <c r="E25" i="3" s="1"/>
  <c r="I11" i="2"/>
  <c r="F11" i="3" s="1"/>
  <c r="I13" i="2"/>
  <c r="F13" i="3" s="1"/>
  <c r="I15" i="2"/>
  <c r="F15" i="3" s="1"/>
  <c r="I17" i="2"/>
  <c r="I25"/>
  <c r="F25" i="3" s="1"/>
  <c r="C37" i="2"/>
  <c r="I43"/>
  <c r="C40"/>
  <c r="H9"/>
  <c r="E37"/>
  <c r="E29"/>
  <c r="G38"/>
  <c r="J9"/>
  <c r="G37"/>
  <c r="E38"/>
  <c r="D46" i="1"/>
  <c r="E39" i="2" l="1"/>
  <c r="D29" i="3"/>
  <c r="I38" i="2"/>
  <c r="F17" i="3"/>
  <c r="F38" s="1"/>
  <c r="K19" i="7"/>
  <c r="L19" s="1"/>
  <c r="F35" i="3"/>
  <c r="G29" i="2"/>
  <c r="E26" i="3"/>
  <c r="E43" s="1"/>
  <c r="I29" i="2"/>
  <c r="F24" i="3"/>
  <c r="F43" s="1"/>
  <c r="M24" i="7"/>
  <c r="N24"/>
  <c r="K22"/>
  <c r="L22" s="1"/>
  <c r="I37" i="2"/>
  <c r="F14" i="3"/>
  <c r="F36"/>
  <c r="K4" i="7" s="1"/>
  <c r="L4" s="1"/>
  <c r="K18"/>
  <c r="L18" s="1"/>
  <c r="D43" i="3"/>
  <c r="K31" i="7"/>
  <c r="L31" s="1"/>
  <c r="K13"/>
  <c r="L13" s="1"/>
  <c r="G31"/>
  <c r="H31" s="1"/>
  <c r="G13"/>
  <c r="H13" s="1"/>
  <c r="K30"/>
  <c r="L30" s="1"/>
  <c r="K12"/>
  <c r="L12" s="1"/>
  <c r="G30"/>
  <c r="H30" s="1"/>
  <c r="G12"/>
  <c r="H12" s="1"/>
  <c r="I10"/>
  <c r="J10"/>
  <c r="K27"/>
  <c r="L27" s="1"/>
  <c r="K9"/>
  <c r="L9" s="1"/>
  <c r="G27"/>
  <c r="H27" s="1"/>
  <c r="G9"/>
  <c r="H9" s="1"/>
  <c r="F6" i="6"/>
  <c r="F6" i="10"/>
  <c r="F6" i="8"/>
  <c r="F40" i="3"/>
  <c r="E6" i="6"/>
  <c r="E6" i="10"/>
  <c r="E6" i="8"/>
  <c r="E40" i="3"/>
  <c r="D6" i="6"/>
  <c r="D6" i="10"/>
  <c r="D6" i="8"/>
  <c r="D40" i="3"/>
  <c r="E36"/>
  <c r="E38"/>
  <c r="G17" i="7"/>
  <c r="G3"/>
  <c r="H3" s="1"/>
  <c r="G18"/>
  <c r="H18" s="1"/>
  <c r="D36" i="3"/>
  <c r="G19" i="7"/>
  <c r="H19" s="1"/>
  <c r="G20"/>
  <c r="H20" s="1"/>
  <c r="D37" i="3"/>
  <c r="G5" i="7" s="1"/>
  <c r="H5" s="1"/>
  <c r="D38" i="3"/>
  <c r="G22" i="7"/>
  <c r="H22" s="1"/>
  <c r="D3" i="10"/>
  <c r="G23" i="7"/>
  <c r="H23" s="1"/>
  <c r="F28" i="5"/>
  <c r="E28"/>
  <c r="D28"/>
  <c r="F26"/>
  <c r="E26"/>
  <c r="D26"/>
  <c r="C43" i="2"/>
  <c r="C24" i="3"/>
  <c r="F9" i="5"/>
  <c r="E9"/>
  <c r="D9"/>
  <c r="C4" i="7"/>
  <c r="D4" s="1"/>
  <c r="F36" i="5"/>
  <c r="E36"/>
  <c r="D36"/>
  <c r="C31" i="7"/>
  <c r="D31" s="1"/>
  <c r="C13"/>
  <c r="D13" s="1"/>
  <c r="F45" i="5"/>
  <c r="E45"/>
  <c r="D45"/>
  <c r="C30" i="7"/>
  <c r="D30" s="1"/>
  <c r="C12"/>
  <c r="D12" s="1"/>
  <c r="F44" i="5"/>
  <c r="E44"/>
  <c r="D44"/>
  <c r="C28" i="7"/>
  <c r="D28" s="1"/>
  <c r="C10"/>
  <c r="D10" s="1"/>
  <c r="F42" i="5"/>
  <c r="E42"/>
  <c r="D42"/>
  <c r="C26" i="7"/>
  <c r="D26" s="1"/>
  <c r="C8"/>
  <c r="D8" s="1"/>
  <c r="F40" i="5"/>
  <c r="E40"/>
  <c r="D40"/>
  <c r="C41" i="3"/>
  <c r="F23" i="5"/>
  <c r="E23"/>
  <c r="D23"/>
  <c r="C35" i="3"/>
  <c r="F11" i="5"/>
  <c r="E11"/>
  <c r="D11"/>
  <c r="C18" i="7"/>
  <c r="D18" s="1"/>
  <c r="F12" i="5"/>
  <c r="E12"/>
  <c r="D12"/>
  <c r="C19" i="7"/>
  <c r="D19" s="1"/>
  <c r="F13" i="5"/>
  <c r="E13"/>
  <c r="D13"/>
  <c r="C20" i="7"/>
  <c r="D20" s="1"/>
  <c r="F14" i="5"/>
  <c r="E14"/>
  <c r="D14"/>
  <c r="C37" i="3"/>
  <c r="F16" i="5"/>
  <c r="E16"/>
  <c r="D16"/>
  <c r="F17"/>
  <c r="E17"/>
  <c r="D17"/>
  <c r="C38" i="3"/>
  <c r="C22" i="7"/>
  <c r="D22" s="1"/>
  <c r="F18" i="5"/>
  <c r="E18"/>
  <c r="D18"/>
  <c r="C3" i="10"/>
  <c r="C23" i="7"/>
  <c r="D23" s="1"/>
  <c r="F19" i="5"/>
  <c r="E19"/>
  <c r="D19"/>
  <c r="C24" i="7"/>
  <c r="D24" s="1"/>
  <c r="F20" i="5"/>
  <c r="E20"/>
  <c r="D20"/>
  <c r="J18" i="7"/>
  <c r="I18"/>
  <c r="C36" i="2"/>
  <c r="C29"/>
  <c r="C38"/>
  <c r="G36"/>
  <c r="G35"/>
  <c r="G21"/>
  <c r="C21"/>
  <c r="C35"/>
  <c r="G43"/>
  <c r="E36"/>
  <c r="I36"/>
  <c r="E43"/>
  <c r="I35"/>
  <c r="I21"/>
  <c r="E21"/>
  <c r="E35"/>
  <c r="I23" i="7" l="1"/>
  <c r="J23"/>
  <c r="J22"/>
  <c r="I22"/>
  <c r="G21"/>
  <c r="H21" s="1"/>
  <c r="G6"/>
  <c r="H6" s="1"/>
  <c r="J5"/>
  <c r="I5"/>
  <c r="J20"/>
  <c r="I20"/>
  <c r="I19"/>
  <c r="J19"/>
  <c r="G4"/>
  <c r="H4" s="1"/>
  <c r="J3"/>
  <c r="I3"/>
  <c r="H17"/>
  <c r="G26"/>
  <c r="H26" s="1"/>
  <c r="G8"/>
  <c r="H8" s="1"/>
  <c r="K26"/>
  <c r="L26" s="1"/>
  <c r="K8"/>
  <c r="L8" s="1"/>
  <c r="J9"/>
  <c r="I9"/>
  <c r="I27"/>
  <c r="J27"/>
  <c r="M9"/>
  <c r="N9"/>
  <c r="N27"/>
  <c r="M27"/>
  <c r="I12"/>
  <c r="J12"/>
  <c r="J30"/>
  <c r="I30"/>
  <c r="N12"/>
  <c r="M12"/>
  <c r="M30"/>
  <c r="N30"/>
  <c r="J13"/>
  <c r="I13"/>
  <c r="I31"/>
  <c r="J31"/>
  <c r="M13"/>
  <c r="N13"/>
  <c r="N31"/>
  <c r="M31"/>
  <c r="G29"/>
  <c r="H29" s="1"/>
  <c r="G11"/>
  <c r="H11" s="1"/>
  <c r="M18"/>
  <c r="N18"/>
  <c r="N4"/>
  <c r="M4"/>
  <c r="K20"/>
  <c r="L20" s="1"/>
  <c r="F37" i="3"/>
  <c r="K5" i="7" s="1"/>
  <c r="L5" s="1"/>
  <c r="F21" i="3"/>
  <c r="M22" i="7"/>
  <c r="N22"/>
  <c r="K29"/>
  <c r="L29" s="1"/>
  <c r="K11"/>
  <c r="L11" s="1"/>
  <c r="I39" i="2"/>
  <c r="F29" i="3"/>
  <c r="G39" i="2"/>
  <c r="E29" i="3"/>
  <c r="K17" i="7"/>
  <c r="K3"/>
  <c r="L3" s="1"/>
  <c r="N19"/>
  <c r="M19"/>
  <c r="K21"/>
  <c r="L21" s="1"/>
  <c r="K6"/>
  <c r="L6" s="1"/>
  <c r="D5" i="6"/>
  <c r="D9" s="1"/>
  <c r="D5" i="10"/>
  <c r="D9" s="1"/>
  <c r="D5" i="8"/>
  <c r="D9" s="1"/>
  <c r="D39" i="3"/>
  <c r="C39" i="2"/>
  <c r="C29" i="3"/>
  <c r="E24" i="7"/>
  <c r="F24"/>
  <c r="F23"/>
  <c r="E23"/>
  <c r="E22"/>
  <c r="F22"/>
  <c r="C21"/>
  <c r="D21" s="1"/>
  <c r="C6"/>
  <c r="D6" s="1"/>
  <c r="F38" i="5"/>
  <c r="E38"/>
  <c r="D38"/>
  <c r="C5" i="7"/>
  <c r="D5" s="1"/>
  <c r="F37" i="5"/>
  <c r="E37"/>
  <c r="D37"/>
  <c r="E20" i="7"/>
  <c r="F20"/>
  <c r="F19"/>
  <c r="E19"/>
  <c r="E18"/>
  <c r="F18"/>
  <c r="C17"/>
  <c r="C3"/>
  <c r="D3" s="1"/>
  <c r="F35" i="5"/>
  <c r="E35"/>
  <c r="D35"/>
  <c r="C27" i="7"/>
  <c r="D27" s="1"/>
  <c r="C9"/>
  <c r="D9" s="1"/>
  <c r="F41" i="5"/>
  <c r="E41"/>
  <c r="D41"/>
  <c r="F8" i="7"/>
  <c r="E8"/>
  <c r="E26"/>
  <c r="F26"/>
  <c r="F10"/>
  <c r="E10"/>
  <c r="E28"/>
  <c r="F28"/>
  <c r="F12"/>
  <c r="E12"/>
  <c r="E30"/>
  <c r="F30"/>
  <c r="E13"/>
  <c r="F13"/>
  <c r="F31"/>
  <c r="E31"/>
  <c r="F4"/>
  <c r="E4"/>
  <c r="F24" i="5"/>
  <c r="E24"/>
  <c r="D24"/>
  <c r="C43" i="3"/>
  <c r="E46" i="2"/>
  <c r="C46"/>
  <c r="I46"/>
  <c r="G46"/>
  <c r="G25" i="7" l="1"/>
  <c r="G7"/>
  <c r="H7" s="1"/>
  <c r="D46" i="3"/>
  <c r="N6" i="7"/>
  <c r="M6"/>
  <c r="N21"/>
  <c r="M21"/>
  <c r="M3"/>
  <c r="N3"/>
  <c r="L17"/>
  <c r="E5" i="6"/>
  <c r="E9" s="1"/>
  <c r="E5" i="10"/>
  <c r="E9" s="1"/>
  <c r="E5" i="8"/>
  <c r="E9" s="1"/>
  <c r="E39" i="3"/>
  <c r="E46" s="1"/>
  <c r="F5" i="6"/>
  <c r="F9" s="1"/>
  <c r="F5" i="10"/>
  <c r="F9" s="1"/>
  <c r="F5" i="8"/>
  <c r="F9" s="1"/>
  <c r="F39" i="3"/>
  <c r="M11" i="7"/>
  <c r="N11"/>
  <c r="N29"/>
  <c r="M29"/>
  <c r="M5"/>
  <c r="N5"/>
  <c r="M20"/>
  <c r="N20"/>
  <c r="J11"/>
  <c r="I11"/>
  <c r="I29"/>
  <c r="J29"/>
  <c r="N8"/>
  <c r="M8"/>
  <c r="M26"/>
  <c r="N26"/>
  <c r="I8"/>
  <c r="J8"/>
  <c r="J26"/>
  <c r="I26"/>
  <c r="I17"/>
  <c r="J17"/>
  <c r="I4"/>
  <c r="J4"/>
  <c r="I6"/>
  <c r="J6"/>
  <c r="I21"/>
  <c r="J21"/>
  <c r="C29"/>
  <c r="D29" s="1"/>
  <c r="C11"/>
  <c r="D11" s="1"/>
  <c r="F43" i="5"/>
  <c r="E43"/>
  <c r="D43"/>
  <c r="E9" i="7"/>
  <c r="F9"/>
  <c r="F27"/>
  <c r="E27"/>
  <c r="E3"/>
  <c r="F3"/>
  <c r="D17"/>
  <c r="E5"/>
  <c r="F5"/>
  <c r="F6"/>
  <c r="E6"/>
  <c r="F21"/>
  <c r="E21"/>
  <c r="C39" i="3"/>
  <c r="C46" s="1"/>
  <c r="C5" i="6"/>
  <c r="C9" s="1"/>
  <c r="C5" i="10"/>
  <c r="C9" s="1"/>
  <c r="C5" i="8"/>
  <c r="F29" i="5"/>
  <c r="E29"/>
  <c r="D29"/>
  <c r="K25" i="7" l="1"/>
  <c r="K7"/>
  <c r="L7" s="1"/>
  <c r="F46" i="3"/>
  <c r="N17" i="7"/>
  <c r="M17"/>
  <c r="J7"/>
  <c r="I7"/>
  <c r="H25"/>
  <c r="G32"/>
  <c r="F46" i="5"/>
  <c r="E46"/>
  <c r="D46"/>
  <c r="C25" i="7"/>
  <c r="C7"/>
  <c r="D7" s="1"/>
  <c r="F39" i="5"/>
  <c r="E39"/>
  <c r="D39"/>
  <c r="F17" i="7"/>
  <c r="E17"/>
  <c r="E11"/>
  <c r="F11"/>
  <c r="F29"/>
  <c r="E29"/>
  <c r="I25" l="1"/>
  <c r="J25"/>
  <c r="M7"/>
  <c r="N7"/>
  <c r="L25"/>
  <c r="K32"/>
  <c r="D25"/>
  <c r="C32"/>
  <c r="E7"/>
  <c r="F7"/>
  <c r="F25"/>
  <c r="E25"/>
  <c r="N25" l="1"/>
  <c r="M25"/>
</calcChain>
</file>

<file path=xl/sharedStrings.xml><?xml version="1.0" encoding="utf-8"?>
<sst xmlns="http://schemas.openxmlformats.org/spreadsheetml/2006/main" count="303" uniqueCount="71">
  <si>
    <t>IMAGE China 2020 to 2050</t>
  </si>
  <si>
    <t>IMAGE Food demand including HH Waste (g/cap/day)</t>
  </si>
  <si>
    <t>Food category</t>
  </si>
  <si>
    <t>Animal</t>
  </si>
  <si>
    <t>Fruit and Veg</t>
  </si>
  <si>
    <t>Luxuries</t>
  </si>
  <si>
    <t>Oils and oilcrops</t>
  </si>
  <si>
    <t>Pulses</t>
  </si>
  <si>
    <t>Staples</t>
  </si>
  <si>
    <t>Total</t>
  </si>
  <si>
    <t>Food item</t>
  </si>
  <si>
    <t>butter and cream</t>
  </si>
  <si>
    <t>cattle meat</t>
  </si>
  <si>
    <t>eggs</t>
  </si>
  <si>
    <t>fish and seafood</t>
  </si>
  <si>
    <t>fish oils</t>
  </si>
  <si>
    <t>milk</t>
  </si>
  <si>
    <t>other meat and animal fat</t>
  </si>
  <si>
    <t>pig meat</t>
  </si>
  <si>
    <t>poultry meat</t>
  </si>
  <si>
    <t>sheep and goat meat</t>
  </si>
  <si>
    <t>Food Item</t>
  </si>
  <si>
    <t>nuts</t>
  </si>
  <si>
    <t>Oil and oilcrops</t>
  </si>
  <si>
    <t>groundnuts</t>
  </si>
  <si>
    <t>other oilcrops (incl. Palm)</t>
  </si>
  <si>
    <t>sesameseed</t>
  </si>
  <si>
    <t>soyabeans</t>
  </si>
  <si>
    <t>sunflowerseed</t>
  </si>
  <si>
    <t>Nuts and seeds</t>
  </si>
  <si>
    <t>Beans</t>
  </si>
  <si>
    <t>Peas</t>
  </si>
  <si>
    <t>Pulses, Other and products</t>
  </si>
  <si>
    <t>Dairy</t>
  </si>
  <si>
    <t xml:space="preserve">Meat </t>
  </si>
  <si>
    <t>Fish</t>
  </si>
  <si>
    <t>Other meat and animal fat</t>
  </si>
  <si>
    <t>Soyabeans</t>
  </si>
  <si>
    <t>Fruit and Vegetables excl nuts</t>
  </si>
  <si>
    <t>Oils and oil crops excl seeds &amp; soyabeans</t>
  </si>
  <si>
    <t>IMAGE China 2020 to 2050 HH Waste</t>
  </si>
  <si>
    <t>IMAGE HH Waste 2020 (g/cap/day)</t>
  </si>
  <si>
    <t>%2020 HH Waste/2020 FD incl HH Waste</t>
  </si>
  <si>
    <t>IMAGE HH Waste 2030 (g/cap/day)</t>
  </si>
  <si>
    <t>%2030 HH Waste/2030 FD incl HH Waste</t>
  </si>
  <si>
    <t>IMAGE HH Waste 2040 (g/cap/day)</t>
  </si>
  <si>
    <t>%2040 HH Waste/2040 FD incl HH Waste</t>
  </si>
  <si>
    <t>IMAGE HH Waste 2050 (g/cap/day)</t>
  </si>
  <si>
    <t>%2050 HH Waste/2050 FD incl HH Waste</t>
  </si>
  <si>
    <t xml:space="preserve"> IMAGE China 2020 to 2050 Food consumption</t>
  </si>
  <si>
    <t>Calculated IMAGE China Food consumption (g/cap/day)</t>
  </si>
  <si>
    <t>2030/2020</t>
  </si>
  <si>
    <t>2040/2020</t>
  </si>
  <si>
    <t>2050/2020</t>
  </si>
  <si>
    <t>Portion (g)</t>
  </si>
  <si>
    <t>Food consumption (g/cap/day)</t>
  </si>
  <si>
    <t>Servings/day</t>
  </si>
  <si>
    <t>Servings/week</t>
  </si>
  <si>
    <t>Servings/month</t>
  </si>
  <si>
    <t>Amount (g)</t>
  </si>
  <si>
    <t>Sweet and sour pork</t>
  </si>
  <si>
    <t>Pork</t>
  </si>
  <si>
    <t>Kung Pao Chicken</t>
  </si>
  <si>
    <t>Chicken</t>
  </si>
  <si>
    <t>Nuts &amp; Seeds -Peanuts</t>
  </si>
  <si>
    <t>Fruit and Veg - Onions, garlic, snow peas, red pepper</t>
  </si>
  <si>
    <t>Staples - Noodles</t>
  </si>
  <si>
    <t>Chinese Hot Pot</t>
  </si>
  <si>
    <t>Beef</t>
  </si>
  <si>
    <t>Fruit and Veg -  onion, turnip, carrots, spinach</t>
  </si>
  <si>
    <t xml:space="preserve">Staples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</si>
</sst>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wrapText="1"/>
    </xf>
    <xf numFmtId="2" fontId="0" fillId="0" borderId="0" xfId="0" applyNumberFormat="1"/>
    <xf numFmtId="2" fontId="0" fillId="0" borderId="2" xfId="0" applyNumberFormat="1" applyBorder="1"/>
    <xf numFmtId="0" fontId="4" fillId="0" borderId="0" xfId="0" applyFont="1"/>
    <xf numFmtId="0" fontId="0" fillId="0" borderId="0" xfId="0" applyAlignment="1">
      <alignment vertical="center" wrapText="1"/>
    </xf>
    <xf numFmtId="0" fontId="5" fillId="0" borderId="0" xfId="0" applyFont="1"/>
    <xf numFmtId="2" fontId="0" fillId="0" borderId="3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opLeftCell="A37" workbookViewId="0">
      <selection activeCell="A46" sqref="A46"/>
    </sheetView>
  </sheetViews>
  <sheetFormatPr defaultRowHeight="15"/>
  <cols>
    <col min="1" max="2" width="27.7109375" customWidth="1"/>
    <col min="3" max="3" width="14.5703125" customWidth="1"/>
    <col min="4" max="4" width="16.7109375" customWidth="1"/>
    <col min="5" max="5" width="14.7109375" customWidth="1"/>
    <col min="6" max="6" width="18.7109375" customWidth="1"/>
  </cols>
  <sheetData>
    <row r="1" spans="1:6">
      <c r="A1" s="1" t="s">
        <v>0</v>
      </c>
      <c r="B1" s="1"/>
      <c r="C1" s="21" t="s">
        <v>1</v>
      </c>
      <c r="D1" s="21"/>
      <c r="E1" s="21"/>
      <c r="F1" s="21"/>
    </row>
    <row r="2" spans="1:6">
      <c r="A2" s="1" t="s">
        <v>2</v>
      </c>
      <c r="B2" s="1"/>
      <c r="C2" s="2">
        <v>2020</v>
      </c>
      <c r="D2" s="2">
        <v>2030</v>
      </c>
      <c r="E2" s="2">
        <v>2040</v>
      </c>
      <c r="F2" s="3">
        <v>2050</v>
      </c>
    </row>
    <row r="3" spans="1:6">
      <c r="A3" t="s">
        <v>3</v>
      </c>
      <c r="C3" s="4">
        <v>413.12828437994665</v>
      </c>
      <c r="D3" s="4">
        <v>329.06128785064629</v>
      </c>
      <c r="E3" s="4">
        <v>242.21080126098224</v>
      </c>
      <c r="F3" s="4">
        <v>158.02253554529457</v>
      </c>
    </row>
    <row r="4" spans="1:6">
      <c r="A4" t="s">
        <v>4</v>
      </c>
      <c r="C4" s="4">
        <v>1261.6076292476557</v>
      </c>
      <c r="D4" s="4">
        <v>1349.0622245899929</v>
      </c>
      <c r="E4" s="4">
        <v>1401.2172288309869</v>
      </c>
      <c r="F4" s="4">
        <v>1443.3795612991526</v>
      </c>
    </row>
    <row r="5" spans="1:6">
      <c r="A5" t="s">
        <v>5</v>
      </c>
      <c r="C5" s="4">
        <v>167.79292012997777</v>
      </c>
      <c r="D5" s="4">
        <v>189.01883105848532</v>
      </c>
      <c r="E5" s="4">
        <v>203.62544386658237</v>
      </c>
      <c r="F5" s="4">
        <v>216.21578520121091</v>
      </c>
    </row>
    <row r="6" spans="1:6">
      <c r="A6" t="s">
        <v>6</v>
      </c>
      <c r="C6" s="4">
        <v>21.277527779445279</v>
      </c>
      <c r="D6" s="4">
        <v>48.557745867730496</v>
      </c>
      <c r="E6" s="4">
        <v>79.61412747245474</v>
      </c>
      <c r="F6" s="4">
        <v>117.55882455271637</v>
      </c>
    </row>
    <row r="7" spans="1:6">
      <c r="A7" t="s">
        <v>7</v>
      </c>
      <c r="C7" s="4">
        <v>3.2265435859121832</v>
      </c>
      <c r="D7" s="4">
        <v>7.4260787590060309</v>
      </c>
      <c r="E7" s="4">
        <v>9.3687939653617196</v>
      </c>
      <c r="F7" s="4">
        <v>7.2286957283343281</v>
      </c>
    </row>
    <row r="8" spans="1:6">
      <c r="A8" t="s">
        <v>8</v>
      </c>
      <c r="C8" s="4">
        <v>539.32249705763252</v>
      </c>
      <c r="D8" s="4">
        <v>501.73989787734422</v>
      </c>
      <c r="E8" s="4">
        <v>478.85746430481373</v>
      </c>
      <c r="F8" s="4">
        <v>476.51239587566744</v>
      </c>
    </row>
    <row r="9" spans="1:6">
      <c r="A9" s="5" t="s">
        <v>9</v>
      </c>
      <c r="B9" s="5"/>
      <c r="C9" s="6">
        <f>SUM(C3:C8)</f>
        <v>2406.3554021805703</v>
      </c>
      <c r="D9" s="6">
        <f t="shared" ref="D9:F9" si="0">SUM(D3:D8)</f>
        <v>2424.8660660032056</v>
      </c>
      <c r="E9" s="6">
        <f t="shared" si="0"/>
        <v>2414.8938597011816</v>
      </c>
      <c r="F9" s="6">
        <f t="shared" si="0"/>
        <v>2418.9177982023762</v>
      </c>
    </row>
    <row r="10" spans="1:6">
      <c r="A10" s="1" t="s">
        <v>2</v>
      </c>
      <c r="B10" s="1" t="s">
        <v>10</v>
      </c>
      <c r="C10" s="3">
        <v>2020</v>
      </c>
      <c r="D10" s="3">
        <v>2030</v>
      </c>
      <c r="E10" s="3">
        <v>2040</v>
      </c>
      <c r="F10" s="3">
        <v>2050</v>
      </c>
    </row>
    <row r="11" spans="1:6">
      <c r="A11" t="s">
        <v>3</v>
      </c>
      <c r="B11" t="s">
        <v>11</v>
      </c>
      <c r="C11" s="4">
        <v>0.28974193206087862</v>
      </c>
      <c r="D11" s="4">
        <v>0.3062223648261842</v>
      </c>
      <c r="E11" s="4">
        <v>0.32031353625744458</v>
      </c>
      <c r="F11" s="4">
        <v>0.34168629712193954</v>
      </c>
    </row>
    <row r="12" spans="1:6">
      <c r="B12" t="s">
        <v>12</v>
      </c>
      <c r="C12" s="4">
        <v>13.175889151930013</v>
      </c>
      <c r="D12" s="4">
        <v>9.9641581863683708</v>
      </c>
      <c r="E12" s="4">
        <v>7.3178897475022584</v>
      </c>
      <c r="F12" s="4">
        <v>4.9511668994938294</v>
      </c>
    </row>
    <row r="13" spans="1:6">
      <c r="B13" t="s">
        <v>13</v>
      </c>
      <c r="C13" s="4">
        <v>49.915034209115461</v>
      </c>
      <c r="D13" s="4">
        <v>39.151831722064763</v>
      </c>
      <c r="E13" s="4">
        <v>29.084200848140256</v>
      </c>
      <c r="F13" s="4">
        <v>19.885514583188712</v>
      </c>
    </row>
    <row r="14" spans="1:6">
      <c r="B14" t="s">
        <v>14</v>
      </c>
      <c r="C14" s="4">
        <v>105.70485946514079</v>
      </c>
      <c r="D14" s="4">
        <v>83.475492583207227</v>
      </c>
      <c r="E14" s="4">
        <v>54.256721141142329</v>
      </c>
      <c r="F14" s="4">
        <v>21.769918772296265</v>
      </c>
    </row>
    <row r="15" spans="1:6">
      <c r="B15" t="s">
        <v>15</v>
      </c>
      <c r="C15" s="4">
        <v>0</v>
      </c>
      <c r="D15" s="4">
        <v>0</v>
      </c>
      <c r="E15" s="4">
        <v>0</v>
      </c>
      <c r="F15" s="4">
        <v>0</v>
      </c>
    </row>
    <row r="16" spans="1:6">
      <c r="B16" t="s">
        <v>16</v>
      </c>
      <c r="C16" s="4">
        <v>67.27102038731536</v>
      </c>
      <c r="D16" s="4">
        <v>65.676511505768872</v>
      </c>
      <c r="E16" s="4">
        <v>64.675978194089296</v>
      </c>
      <c r="F16" s="4">
        <v>65.849443835236457</v>
      </c>
    </row>
    <row r="17" spans="1:6">
      <c r="B17" t="s">
        <v>17</v>
      </c>
      <c r="C17" s="4">
        <v>18.66414970456642</v>
      </c>
      <c r="D17" s="4">
        <v>20.418112622492703</v>
      </c>
      <c r="E17" s="4">
        <v>21.509640049096799</v>
      </c>
      <c r="F17" s="4">
        <v>22.378041955236359</v>
      </c>
    </row>
    <row r="18" spans="1:6">
      <c r="B18" t="s">
        <v>18</v>
      </c>
      <c r="C18" s="4">
        <v>112.59996873160283</v>
      </c>
      <c r="D18" s="4">
        <v>74.266799014863565</v>
      </c>
      <c r="E18" s="4">
        <v>38.239834055623753</v>
      </c>
      <c r="F18" s="4">
        <v>4.3082857133177077</v>
      </c>
    </row>
    <row r="19" spans="1:6">
      <c r="B19" t="s">
        <v>19</v>
      </c>
      <c r="C19" s="4">
        <v>37.291467129592242</v>
      </c>
      <c r="D19" s="4">
        <v>30.647284085965374</v>
      </c>
      <c r="E19" s="4">
        <v>24.320250263550705</v>
      </c>
      <c r="F19" s="4">
        <v>18.538477489403316</v>
      </c>
    </row>
    <row r="20" spans="1:6">
      <c r="B20" t="s">
        <v>20</v>
      </c>
      <c r="C20" s="4">
        <v>8.2161536686226544</v>
      </c>
      <c r="D20" s="4">
        <v>5.1548757650892592</v>
      </c>
      <c r="E20" s="4">
        <v>2.4859734255794215</v>
      </c>
      <c r="F20" s="4">
        <v>0</v>
      </c>
    </row>
    <row r="21" spans="1:6">
      <c r="C21" s="6">
        <f>SUM(C11:C20)</f>
        <v>413.12828437994671</v>
      </c>
      <c r="D21" s="6">
        <f t="shared" ref="D21:F21" si="1">SUM(D11:D20)</f>
        <v>329.06128785064635</v>
      </c>
      <c r="E21" s="6">
        <f t="shared" si="1"/>
        <v>242.21080126098227</v>
      </c>
      <c r="F21" s="6">
        <f t="shared" si="1"/>
        <v>158.02253554529457</v>
      </c>
    </row>
    <row r="22" spans="1:6">
      <c r="A22" s="1" t="s">
        <v>2</v>
      </c>
      <c r="B22" s="1" t="s">
        <v>21</v>
      </c>
      <c r="C22" s="3">
        <v>2020</v>
      </c>
      <c r="D22" s="3">
        <v>2030</v>
      </c>
      <c r="E22" s="3">
        <v>2040</v>
      </c>
      <c r="F22" s="3">
        <v>2050</v>
      </c>
    </row>
    <row r="23" spans="1:6">
      <c r="A23" t="s">
        <v>4</v>
      </c>
      <c r="B23" t="s">
        <v>22</v>
      </c>
      <c r="C23" s="4">
        <v>9.2706098760450235</v>
      </c>
      <c r="D23" s="4">
        <v>10.278418905130206</v>
      </c>
      <c r="E23" s="4">
        <v>10.885108851008063</v>
      </c>
      <c r="F23" s="4">
        <v>11.347167054868304</v>
      </c>
    </row>
    <row r="24" spans="1:6">
      <c r="A24" t="s">
        <v>23</v>
      </c>
      <c r="B24" t="s">
        <v>24</v>
      </c>
      <c r="C24" s="4">
        <v>3.915427259841417</v>
      </c>
      <c r="D24" s="4">
        <v>14.384566931992527</v>
      </c>
      <c r="E24" s="4">
        <v>26.298688910696683</v>
      </c>
      <c r="F24" s="4">
        <v>40.688848953587694</v>
      </c>
    </row>
    <row r="25" spans="1:6">
      <c r="B25" t="s">
        <v>25</v>
      </c>
      <c r="C25" s="4">
        <v>1.3889809339110668E-2</v>
      </c>
      <c r="D25" s="4">
        <v>5.1028636340017183E-2</v>
      </c>
      <c r="E25" s="4">
        <v>9.3293428281919499E-2</v>
      </c>
      <c r="F25" s="4">
        <v>0.14434193137817494</v>
      </c>
    </row>
    <row r="26" spans="1:6">
      <c r="B26" t="s">
        <v>26</v>
      </c>
      <c r="C26" s="4">
        <v>0.42457424609284039</v>
      </c>
      <c r="D26" s="4">
        <v>1.5598080685057971</v>
      </c>
      <c r="E26" s="4">
        <v>2.8517297236269639</v>
      </c>
      <c r="F26" s="4">
        <v>4.4121456620330211</v>
      </c>
    </row>
    <row r="27" spans="1:6">
      <c r="B27" t="s">
        <v>27</v>
      </c>
      <c r="C27" s="4">
        <v>6.0396407809635591</v>
      </c>
      <c r="D27" s="4">
        <v>22.188535029216517</v>
      </c>
      <c r="E27" s="4">
        <v>40.566335211538373</v>
      </c>
      <c r="F27" s="4">
        <v>62.763491394575958</v>
      </c>
    </row>
    <row r="28" spans="1:6">
      <c r="B28" t="s">
        <v>28</v>
      </c>
      <c r="C28" s="4">
        <v>4.8144986789149316E-3</v>
      </c>
      <c r="D28" s="4">
        <v>1.7687593151037493E-2</v>
      </c>
      <c r="E28" s="4">
        <v>3.233747409565281E-2</v>
      </c>
      <c r="F28" s="4">
        <v>5.0031937551910079E-2</v>
      </c>
    </row>
    <row r="29" spans="1:6">
      <c r="B29" t="s">
        <v>29</v>
      </c>
      <c r="C29" s="6">
        <f>C23+C24+C26+C28</f>
        <v>13.615425880658195</v>
      </c>
      <c r="D29" s="6">
        <f t="shared" ref="D29:F29" si="2">D23+D24+D26+D28</f>
        <v>26.24048149877957</v>
      </c>
      <c r="E29" s="6">
        <f t="shared" si="2"/>
        <v>40.067864959427368</v>
      </c>
      <c r="F29" s="6">
        <f t="shared" si="2"/>
        <v>56.498193608040928</v>
      </c>
    </row>
    <row r="30" spans="1:6">
      <c r="A30" t="s">
        <v>7</v>
      </c>
      <c r="B30" t="s">
        <v>30</v>
      </c>
      <c r="C30" s="4">
        <v>0</v>
      </c>
      <c r="D30" s="4">
        <v>0</v>
      </c>
      <c r="E30" s="4">
        <v>0</v>
      </c>
      <c r="F30" s="7">
        <v>0</v>
      </c>
    </row>
    <row r="31" spans="1:6">
      <c r="B31" t="s">
        <v>31</v>
      </c>
      <c r="C31" s="4">
        <v>0</v>
      </c>
      <c r="D31" s="4">
        <v>0</v>
      </c>
      <c r="E31" s="4">
        <v>0</v>
      </c>
      <c r="F31" s="7">
        <v>0</v>
      </c>
    </row>
    <row r="32" spans="1:6">
      <c r="B32" t="s">
        <v>32</v>
      </c>
      <c r="C32" s="4">
        <v>3.2265435859121832</v>
      </c>
      <c r="D32" s="4">
        <v>7.4260787590060309</v>
      </c>
      <c r="E32" s="4">
        <v>9.3687939653617196</v>
      </c>
      <c r="F32" s="4">
        <v>7.2286957283343281</v>
      </c>
    </row>
    <row r="33" spans="1:6">
      <c r="C33" s="6">
        <f>C32</f>
        <v>3.2265435859121832</v>
      </c>
      <c r="D33" s="6">
        <f>D32</f>
        <v>7.4260787590060309</v>
      </c>
      <c r="E33" s="6">
        <f>E32</f>
        <v>9.3687939653617196</v>
      </c>
      <c r="F33" s="6">
        <f>F32</f>
        <v>7.2286957283343281</v>
      </c>
    </row>
    <row r="34" spans="1:6">
      <c r="A34" s="1" t="s">
        <v>2</v>
      </c>
      <c r="B34" s="1" t="s">
        <v>21</v>
      </c>
      <c r="C34" s="3">
        <v>2020</v>
      </c>
      <c r="D34" s="3">
        <v>2030</v>
      </c>
      <c r="E34" s="3">
        <v>2040</v>
      </c>
      <c r="F34" s="3">
        <v>2050</v>
      </c>
    </row>
    <row r="35" spans="1:6">
      <c r="B35" t="s">
        <v>33</v>
      </c>
      <c r="C35" s="4">
        <f>C11+C16</f>
        <v>67.560762319376238</v>
      </c>
      <c r="D35" s="4">
        <f t="shared" ref="D35:F35" si="3">D11+D16</f>
        <v>65.982733870595055</v>
      </c>
      <c r="E35" s="4">
        <f t="shared" si="3"/>
        <v>64.996291730346741</v>
      </c>
      <c r="F35" s="4">
        <f t="shared" si="3"/>
        <v>66.191130132358396</v>
      </c>
    </row>
    <row r="36" spans="1:6">
      <c r="B36" t="s">
        <v>34</v>
      </c>
      <c r="C36" s="4">
        <f>C12+C13+C18+C19+C20</f>
        <v>221.19851289086321</v>
      </c>
      <c r="D36" s="4">
        <f t="shared" ref="D36:F36" si="4">D12+D13+D18+D19+D20</f>
        <v>159.18494877435134</v>
      </c>
      <c r="E36" s="4">
        <f t="shared" si="4"/>
        <v>101.44814834039639</v>
      </c>
      <c r="F36" s="4">
        <f t="shared" si="4"/>
        <v>47.683444685403572</v>
      </c>
    </row>
    <row r="37" spans="1:6">
      <c r="B37" t="s">
        <v>35</v>
      </c>
      <c r="C37" s="4">
        <f>C14</f>
        <v>105.70485946514079</v>
      </c>
      <c r="D37" s="4">
        <f t="shared" ref="D37:F37" si="5">D14</f>
        <v>83.475492583207227</v>
      </c>
      <c r="E37" s="4">
        <f t="shared" si="5"/>
        <v>54.256721141142329</v>
      </c>
      <c r="F37" s="4">
        <f t="shared" si="5"/>
        <v>21.769918772296265</v>
      </c>
    </row>
    <row r="38" spans="1:6">
      <c r="B38" t="s">
        <v>36</v>
      </c>
      <c r="C38" s="4">
        <f>C17+C15</f>
        <v>18.66414970456642</v>
      </c>
      <c r="D38" s="4">
        <f t="shared" ref="D38:F38" si="6">D17+D15</f>
        <v>20.418112622492703</v>
      </c>
      <c r="E38" s="4">
        <f t="shared" si="6"/>
        <v>21.509640049096799</v>
      </c>
      <c r="F38" s="4">
        <f t="shared" si="6"/>
        <v>22.378041955236359</v>
      </c>
    </row>
    <row r="39" spans="1:6">
      <c r="B39" t="s">
        <v>29</v>
      </c>
      <c r="C39" s="4">
        <f>C29</f>
        <v>13.615425880658195</v>
      </c>
      <c r="D39" s="4">
        <f t="shared" ref="D39:F39" si="7">D29</f>
        <v>26.24048149877957</v>
      </c>
      <c r="E39" s="4">
        <f t="shared" si="7"/>
        <v>40.067864959427368</v>
      </c>
      <c r="F39" s="4">
        <f t="shared" si="7"/>
        <v>56.498193608040928</v>
      </c>
    </row>
    <row r="40" spans="1:6">
      <c r="B40" t="s">
        <v>37</v>
      </c>
      <c r="C40" s="4">
        <f>C27</f>
        <v>6.0396407809635591</v>
      </c>
      <c r="D40" s="4">
        <f t="shared" ref="D40:F40" si="8">D27</f>
        <v>22.188535029216517</v>
      </c>
      <c r="E40" s="4">
        <f t="shared" si="8"/>
        <v>40.566335211538373</v>
      </c>
      <c r="F40" s="4">
        <f t="shared" si="8"/>
        <v>62.763491394575958</v>
      </c>
    </row>
    <row r="41" spans="1:6">
      <c r="B41" t="s">
        <v>38</v>
      </c>
      <c r="C41" s="4">
        <f>C4-C23</f>
        <v>1252.3370193716107</v>
      </c>
      <c r="D41" s="4">
        <f t="shared" ref="D41:F41" si="9">D4-D23</f>
        <v>1338.7838056848627</v>
      </c>
      <c r="E41" s="4">
        <f t="shared" si="9"/>
        <v>1390.3321199799789</v>
      </c>
      <c r="F41" s="4">
        <f t="shared" si="9"/>
        <v>1432.0323942442842</v>
      </c>
    </row>
    <row r="42" spans="1:6">
      <c r="B42" t="s">
        <v>5</v>
      </c>
      <c r="C42" s="4">
        <f>C5</f>
        <v>167.79292012997777</v>
      </c>
      <c r="D42" s="4">
        <f t="shared" ref="D42:F42" si="10">D5</f>
        <v>189.01883105848532</v>
      </c>
      <c r="E42" s="4">
        <f t="shared" si="10"/>
        <v>203.62544386658237</v>
      </c>
      <c r="F42" s="4">
        <f t="shared" si="10"/>
        <v>216.21578520121091</v>
      </c>
    </row>
    <row r="43" spans="1:6">
      <c r="B43" t="s">
        <v>39</v>
      </c>
      <c r="C43" s="4">
        <f>C6-C24-C26-C27-C28</f>
        <v>10.893070993868548</v>
      </c>
      <c r="D43" s="4">
        <f t="shared" ref="D43:F43" si="11">D6-D24-D26-D27-D28</f>
        <v>10.407148244864615</v>
      </c>
      <c r="E43" s="4">
        <f t="shared" si="11"/>
        <v>9.8650361524970638</v>
      </c>
      <c r="F43" s="4">
        <f t="shared" si="11"/>
        <v>9.6443066049677846</v>
      </c>
    </row>
    <row r="44" spans="1:6">
      <c r="B44" t="s">
        <v>7</v>
      </c>
      <c r="C44" s="4">
        <f>C7</f>
        <v>3.2265435859121832</v>
      </c>
      <c r="D44" s="4">
        <f t="shared" ref="D44:F45" si="12">D7</f>
        <v>7.4260787590060309</v>
      </c>
      <c r="E44" s="4">
        <f t="shared" si="12"/>
        <v>9.3687939653617196</v>
      </c>
      <c r="F44" s="4">
        <f t="shared" si="12"/>
        <v>7.2286957283343281</v>
      </c>
    </row>
    <row r="45" spans="1:6">
      <c r="B45" t="s">
        <v>8</v>
      </c>
      <c r="C45" s="4">
        <f>C8</f>
        <v>539.32249705763252</v>
      </c>
      <c r="D45" s="4">
        <f t="shared" si="12"/>
        <v>501.73989787734422</v>
      </c>
      <c r="E45" s="4">
        <f t="shared" si="12"/>
        <v>478.85746430481373</v>
      </c>
      <c r="F45" s="4">
        <f t="shared" si="12"/>
        <v>476.51239587566744</v>
      </c>
    </row>
    <row r="46" spans="1:6">
      <c r="A46" t="s">
        <v>9</v>
      </c>
      <c r="C46" s="6">
        <f>SUM(C35:C45)</f>
        <v>2406.3554021805703</v>
      </c>
      <c r="D46" s="6">
        <f t="shared" ref="D46:F46" si="13">SUM(D35:D45)</f>
        <v>2424.8660660032056</v>
      </c>
      <c r="E46" s="6">
        <f t="shared" si="13"/>
        <v>2414.893859701182</v>
      </c>
      <c r="F46" s="6">
        <f t="shared" si="13"/>
        <v>2418.9177982023762</v>
      </c>
    </row>
    <row r="47" spans="1:6">
      <c r="C47" s="8"/>
      <c r="D47" s="8"/>
      <c r="E47" s="8"/>
      <c r="F47" s="8"/>
    </row>
  </sheetData>
  <mergeCells count="1">
    <mergeCell ref="C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workbookViewId="0">
      <selection activeCell="I2" sqref="I2"/>
    </sheetView>
  </sheetViews>
  <sheetFormatPr defaultRowHeight="15"/>
  <cols>
    <col min="1" max="1" width="15.42578125" customWidth="1"/>
    <col min="2" max="2" width="18.5703125" customWidth="1"/>
    <col min="3" max="3" width="13.7109375" customWidth="1"/>
    <col min="4" max="4" width="14.5703125" customWidth="1"/>
    <col min="5" max="5" width="12.42578125" customWidth="1"/>
    <col min="6" max="6" width="15" customWidth="1"/>
    <col min="7" max="7" width="12" customWidth="1"/>
    <col min="8" max="8" width="15" customWidth="1"/>
    <col min="9" max="9" width="11.28515625" customWidth="1"/>
    <col min="10" max="10" width="13.85546875" customWidth="1"/>
  </cols>
  <sheetData>
    <row r="1" spans="1:10">
      <c r="A1" s="21" t="s">
        <v>40</v>
      </c>
      <c r="B1" s="21"/>
      <c r="C1" s="2"/>
      <c r="E1" s="2"/>
      <c r="G1" s="2"/>
      <c r="I1" s="2"/>
    </row>
    <row r="2" spans="1:10" ht="46.5" customHeight="1">
      <c r="A2" s="1" t="s">
        <v>2</v>
      </c>
      <c r="C2" s="3" t="s">
        <v>41</v>
      </c>
      <c r="D2" s="2" t="s">
        <v>42</v>
      </c>
      <c r="E2" s="3" t="s">
        <v>43</v>
      </c>
      <c r="F2" s="2" t="s">
        <v>44</v>
      </c>
      <c r="G2" s="2" t="s">
        <v>45</v>
      </c>
      <c r="H2" s="2" t="s">
        <v>46</v>
      </c>
      <c r="I2" s="3" t="s">
        <v>47</v>
      </c>
      <c r="J2" s="2" t="s">
        <v>48</v>
      </c>
    </row>
    <row r="3" spans="1:10">
      <c r="A3" t="s">
        <v>3</v>
      </c>
      <c r="C3" s="9">
        <v>17.609305715303222</v>
      </c>
      <c r="D3" s="9">
        <f>C3/'FD incl HH waste 20 to 50'!C3*100</f>
        <v>4.2624304316836028</v>
      </c>
      <c r="E3" s="9">
        <v>8.9093328271818315</v>
      </c>
      <c r="F3" s="9">
        <f>E3/'FD incl HH waste 20 to 50'!D3*100</f>
        <v>2.7074995315843968</v>
      </c>
      <c r="G3" s="9">
        <v>4.505263994305456</v>
      </c>
      <c r="H3" s="9">
        <f>G3/'FD incl HH waste 20 to 50'!E3*100</f>
        <v>1.8600590769901431</v>
      </c>
      <c r="I3" s="9">
        <v>2.0465205365175176</v>
      </c>
      <c r="J3" s="9">
        <f>I3/'FD incl HH waste 20 to 50'!F3*100</f>
        <v>1.295081444842983</v>
      </c>
    </row>
    <row r="4" spans="1:10">
      <c r="A4" t="s">
        <v>4</v>
      </c>
      <c r="C4" s="9">
        <v>86.595953432140078</v>
      </c>
      <c r="D4" s="9">
        <f>C4/'FD incl HH waste 20 to 50'!C4*100</f>
        <v>6.8639370454489494</v>
      </c>
      <c r="E4" s="9">
        <v>66.918887383370773</v>
      </c>
      <c r="F4" s="9">
        <f>E4/'FD incl HH waste 20 to 50'!D4*100</f>
        <v>4.960400355417911</v>
      </c>
      <c r="G4" s="9">
        <v>56.266798520973353</v>
      </c>
      <c r="H4" s="9">
        <f>G4/'FD incl HH waste 20 to 50'!E4*100</f>
        <v>4.0155657069614996</v>
      </c>
      <c r="I4" s="9">
        <v>52.680678341638654</v>
      </c>
      <c r="J4" s="9">
        <f>I4/'FD incl HH waste 20 to 50'!F4*100</f>
        <v>3.6498146263219908</v>
      </c>
    </row>
    <row r="5" spans="1:10">
      <c r="A5" t="s">
        <v>5</v>
      </c>
      <c r="C5" s="9">
        <v>2.1425678629294493</v>
      </c>
      <c r="D5" s="9">
        <f>C5/'FD incl HH waste 20 to 50'!C5*100</f>
        <v>1.2769119586629445</v>
      </c>
      <c r="E5" s="9">
        <v>1.0990696958947512</v>
      </c>
      <c r="F5" s="9">
        <f>E5/'FD incl HH waste 20 to 50'!D5*100</f>
        <v>0.58146042367317485</v>
      </c>
      <c r="G5" s="9">
        <v>0.57452453969038031</v>
      </c>
      <c r="H5" s="9">
        <f>G5/'FD incl HH waste 20 to 50'!E5*100</f>
        <v>0.28214771630740559</v>
      </c>
      <c r="I5" s="9">
        <v>0.3667586462961831</v>
      </c>
      <c r="J5" s="9">
        <f>I5/'FD incl HH waste 20 to 50'!F5*100</f>
        <v>0.16962621205240713</v>
      </c>
    </row>
    <row r="6" spans="1:10">
      <c r="A6" t="s">
        <v>6</v>
      </c>
      <c r="C6" s="9">
        <v>0.39329985131844164</v>
      </c>
      <c r="D6" s="9">
        <f>C6/'FD incl HH waste 20 to 50'!C6*100</f>
        <v>1.8484283296219257</v>
      </c>
      <c r="E6" s="9">
        <v>0.67134118044324165</v>
      </c>
      <c r="F6" s="9">
        <f>E6/'FD incl HH waste 20 to 50'!D6*100</f>
        <v>1.3825624901780864</v>
      </c>
      <c r="G6" s="9">
        <v>0.9244161499665865</v>
      </c>
      <c r="H6" s="9">
        <f>G6/'FD incl HH waste 20 to 50'!E6*100</f>
        <v>1.1611207449160581</v>
      </c>
      <c r="I6" s="9">
        <v>1.2661891388806499</v>
      </c>
      <c r="J6" s="9">
        <f>I6/'FD incl HH waste 20 to 50'!F6*100</f>
        <v>1.077068560100189</v>
      </c>
    </row>
    <row r="7" spans="1:10">
      <c r="A7" t="s">
        <v>7</v>
      </c>
      <c r="C7" s="9">
        <v>4.753299979748106E-2</v>
      </c>
      <c r="D7" s="9">
        <f>C7/'FD incl HH waste 20 to 50'!C7*100</f>
        <v>1.4731863535028893</v>
      </c>
      <c r="E7" s="9">
        <v>9.1533365586293478E-2</v>
      </c>
      <c r="F7" s="9">
        <f>E7/'FD incl HH waste 20 to 50'!D7*100</f>
        <v>1.2325935201708671</v>
      </c>
      <c r="G7" s="9">
        <v>0.10322715023786069</v>
      </c>
      <c r="H7" s="9">
        <f>G7/'FD incl HH waste 20 to 50'!E7*100</f>
        <v>1.1018189813919683</v>
      </c>
      <c r="I7" s="9">
        <v>7.5606468301619406E-2</v>
      </c>
      <c r="J7" s="9">
        <f>I7/'FD incl HH waste 20 to 50'!F7*100</f>
        <v>1.0459212995404501</v>
      </c>
    </row>
    <row r="8" spans="1:10">
      <c r="A8" t="s">
        <v>8</v>
      </c>
      <c r="C8" s="9">
        <v>38.817409293612229</v>
      </c>
      <c r="D8" s="9">
        <f>C8/'FD incl HH waste 20 to 50'!C8*100</f>
        <v>7.1974392882528253</v>
      </c>
      <c r="E8" s="9">
        <v>20.644705015420133</v>
      </c>
      <c r="F8" s="9">
        <f>E8/'FD incl HH waste 20 to 50'!D8*100</f>
        <v>4.1146229555910168</v>
      </c>
      <c r="G8" s="9">
        <v>12.072422295483657</v>
      </c>
      <c r="H8" s="9">
        <f>G8/'FD incl HH waste 20 to 50'!E8*100</f>
        <v>2.521088882473602</v>
      </c>
      <c r="I8" s="9">
        <v>8.9418253369818625</v>
      </c>
      <c r="J8" s="9">
        <f>I8/'FD incl HH waste 20 to 50'!F8*100</f>
        <v>1.8765147379953957</v>
      </c>
    </row>
    <row r="9" spans="1:10">
      <c r="A9" t="s">
        <v>9</v>
      </c>
      <c r="C9" s="10">
        <f>SUM(C3:C8)</f>
        <v>145.6060691551009</v>
      </c>
      <c r="D9" s="10">
        <f t="shared" ref="D9:J9" si="0">SUM(D3:D8)</f>
        <v>22.922333407173138</v>
      </c>
      <c r="E9" s="10">
        <f t="shared" si="0"/>
        <v>98.334869467897008</v>
      </c>
      <c r="F9" s="10">
        <f t="shared" si="0"/>
        <v>14.979139276615454</v>
      </c>
      <c r="G9" s="10">
        <f t="shared" si="0"/>
        <v>74.446652650657299</v>
      </c>
      <c r="H9" s="10">
        <f t="shared" si="0"/>
        <v>10.941801109040677</v>
      </c>
      <c r="I9" s="10">
        <f t="shared" si="0"/>
        <v>65.377578468616491</v>
      </c>
      <c r="J9" s="10">
        <f t="shared" si="0"/>
        <v>9.1140268808534159</v>
      </c>
    </row>
    <row r="10" spans="1:10">
      <c r="A10" s="1" t="s">
        <v>2</v>
      </c>
      <c r="B10" s="1" t="s">
        <v>21</v>
      </c>
      <c r="C10" s="11">
        <v>2020</v>
      </c>
      <c r="D10" s="11"/>
      <c r="E10" s="11">
        <v>2030</v>
      </c>
      <c r="F10" s="11"/>
      <c r="G10" s="11">
        <v>2040</v>
      </c>
      <c r="H10" s="11"/>
      <c r="I10" s="11">
        <v>2050</v>
      </c>
      <c r="J10" s="9"/>
    </row>
    <row r="11" spans="1:10">
      <c r="A11" t="s">
        <v>3</v>
      </c>
      <c r="B11" t="s">
        <v>11</v>
      </c>
      <c r="C11" s="9">
        <f>D3/100*'FD incl HH waste 20 to 50'!C11</f>
        <v>1.2350048285510921E-2</v>
      </c>
      <c r="D11" s="9"/>
      <c r="E11" s="9">
        <f>F3/100*'FD incl HH waste 20 to 50'!D11</f>
        <v>8.2909690932755995E-3</v>
      </c>
      <c r="F11" s="9"/>
      <c r="G11" s="9">
        <f>H3/100*'FD incl HH waste 20 to 50'!E11</f>
        <v>5.958021005984711E-3</v>
      </c>
      <c r="H11" s="9"/>
      <c r="I11" s="9">
        <f>J3/100*'FD incl HH waste 20 to 50'!F11</f>
        <v>4.4251158335973026E-3</v>
      </c>
      <c r="J11" s="9"/>
    </row>
    <row r="12" spans="1:10">
      <c r="B12" t="s">
        <v>12</v>
      </c>
      <c r="C12" s="9">
        <f>D3/100*'FD incl HH waste 20 to 50'!C12</f>
        <v>0.56161310885676352</v>
      </c>
      <c r="D12" s="9"/>
      <c r="E12" s="9">
        <f>F3/100*'FD incl HH waste 20 to 50'!D12</f>
        <v>0.26977953622225193</v>
      </c>
      <c r="F12" s="9"/>
      <c r="G12" s="9">
        <f>H3/100*'FD incl HH waste 20 to 50'!E12</f>
        <v>0.13611707249254681</v>
      </c>
      <c r="H12" s="9"/>
      <c r="I12" s="9">
        <f>J3/100*'FD incl HH waste 20 to 50'!F12</f>
        <v>6.4121643818552218E-2</v>
      </c>
      <c r="J12" s="9"/>
    </row>
    <row r="13" spans="1:10">
      <c r="B13" t="s">
        <v>13</v>
      </c>
      <c r="C13" s="9">
        <f>D3/100*'FD incl HH waste 20 to 50'!C13</f>
        <v>2.1275936081146183</v>
      </c>
      <c r="D13" s="9"/>
      <c r="E13" s="9">
        <f>F3/100*'FD incl HH waste 20 to 50'!D13</f>
        <v>1.0600356604816146</v>
      </c>
      <c r="F13" s="9"/>
      <c r="G13" s="9">
        <f>H3/100*'FD incl HH waste 20 to 50'!E13</f>
        <v>0.54098331784587705</v>
      </c>
      <c r="H13" s="9"/>
      <c r="I13" s="9">
        <f>J3/100*'FD incl HH waste 20 to 50'!F13</f>
        <v>0.25753360957842247</v>
      </c>
      <c r="J13" s="9"/>
    </row>
    <row r="14" spans="1:10">
      <c r="B14" t="s">
        <v>14</v>
      </c>
      <c r="C14" s="9">
        <f>D3/100*'FD incl HH waste 20 to 50'!C14</f>
        <v>4.505596097610546</v>
      </c>
      <c r="D14" s="9"/>
      <c r="E14" s="9">
        <f>F3/100*'FD incl HH waste 20 to 50'!D14</f>
        <v>2.2600985706781036</v>
      </c>
      <c r="F14" s="9"/>
      <c r="G14" s="9">
        <f>H3/100*'FD incl HH waste 20 to 50'!E14</f>
        <v>1.0092070664630479</v>
      </c>
      <c r="H14" s="9"/>
      <c r="I14" s="9">
        <f>J3/100*'FD incl HH waste 20 to 50'!F14</f>
        <v>0.28193817857739828</v>
      </c>
      <c r="J14" s="9"/>
    </row>
    <row r="15" spans="1:10">
      <c r="B15" t="s">
        <v>15</v>
      </c>
      <c r="C15" s="9">
        <f>D3/100*'FD incl HH waste 20 to 50'!C15</f>
        <v>0</v>
      </c>
      <c r="D15" s="9"/>
      <c r="E15" s="9">
        <f>F3/100*'FD incl HH waste 20 to 50'!D15</f>
        <v>0</v>
      </c>
      <c r="F15" s="9"/>
      <c r="G15" s="9">
        <f>H3/100*'FD incl HH waste 20 to 50'!E15</f>
        <v>0</v>
      </c>
      <c r="H15" s="9"/>
      <c r="I15" s="9">
        <f>J3/100*'FD incl HH waste 20 to 50'!F15</f>
        <v>0</v>
      </c>
      <c r="J15" s="9"/>
    </row>
    <row r="16" spans="1:10">
      <c r="B16" t="s">
        <v>16</v>
      </c>
      <c r="C16" s="9">
        <f>D3/100*'FD incl HH waste 20 to 50'!C16</f>
        <v>2.8673804446930107</v>
      </c>
      <c r="D16" s="9"/>
      <c r="E16" s="9">
        <f>F3/100*'FD incl HH waste 20 to 50'!D16</f>
        <v>1.7781912413796646</v>
      </c>
      <c r="F16" s="9"/>
      <c r="G16" s="9">
        <f>H3/100*'FD incl HH waste 20 to 50'!E16</f>
        <v>1.2030114030313235</v>
      </c>
      <c r="H16" s="9"/>
      <c r="I16" s="9">
        <f>J3/100*'FD incl HH waste 20 to 50'!F16</f>
        <v>0.85280392864244903</v>
      </c>
      <c r="J16" s="9"/>
    </row>
    <row r="17" spans="1:10">
      <c r="B17" t="s">
        <v>17</v>
      </c>
      <c r="C17" s="9">
        <f>D3/100*'FD incl HH waste 20 to 50'!C17</f>
        <v>0.79554639682242434</v>
      </c>
      <c r="D17" s="9"/>
      <c r="E17" s="9">
        <f>F3/100*'FD incl HH waste 20 to 50'!D17</f>
        <v>0.55282030361236456</v>
      </c>
      <c r="F17" s="9"/>
      <c r="G17" s="9">
        <f>H3/100*'FD incl HH waste 20 to 50'!E17</f>
        <v>0.4000920121611321</v>
      </c>
      <c r="H17" s="9"/>
      <c r="I17" s="9">
        <f>J3/100*'FD incl HH waste 20 to 50'!F17</f>
        <v>0.28981386908144396</v>
      </c>
      <c r="J17" s="9"/>
    </row>
    <row r="18" spans="1:10">
      <c r="B18" t="s">
        <v>18</v>
      </c>
      <c r="C18" s="9">
        <f>D3/100*'FD incl HH waste 20 to 50'!C18</f>
        <v>4.7994953332820609</v>
      </c>
      <c r="D18" s="9"/>
      <c r="E18" s="9">
        <f>F3/100*'FD incl HH waste 20 to 50'!D18</f>
        <v>2.0107732354501562</v>
      </c>
      <c r="F18" s="9"/>
      <c r="G18" s="9">
        <f>H3/100*'FD incl HH waste 20 to 50'!E18</f>
        <v>0.71128350437759758</v>
      </c>
      <c r="H18" s="9"/>
      <c r="I18" s="9">
        <f>J3/100*'FD incl HH waste 20 to 50'!F18</f>
        <v>5.5795808863998791E-2</v>
      </c>
      <c r="J18" s="9"/>
    </row>
    <row r="19" spans="1:10">
      <c r="B19" t="s">
        <v>19</v>
      </c>
      <c r="C19" s="9">
        <f>D3/100*'FD incl HH waste 20 to 50'!C19</f>
        <v>1.5895228433530275</v>
      </c>
      <c r="D19" s="9"/>
      <c r="E19" s="9">
        <f>F3/100*'FD incl HH waste 20 to 50'!D19</f>
        <v>0.82977507307085185</v>
      </c>
      <c r="F19" s="9"/>
      <c r="G19" s="9">
        <f>H3/100*'FD incl HH waste 20 to 50'!E19</f>
        <v>0.45237102257389405</v>
      </c>
      <c r="H19" s="9"/>
      <c r="I19" s="9">
        <f>J3/100*'FD incl HH waste 20 to 50'!F19</f>
        <v>0.24008838212165565</v>
      </c>
      <c r="J19" s="9"/>
    </row>
    <row r="20" spans="1:10">
      <c r="B20" t="s">
        <v>20</v>
      </c>
      <c r="C20" s="9">
        <f>D3/100*'FD incl HH waste 20 to 50'!C20</f>
        <v>0.35020783428526081</v>
      </c>
      <c r="D20" s="9"/>
      <c r="E20" s="9">
        <f>F3/100*'FD incl HH waste 20 to 50'!D20</f>
        <v>0.13956823719354927</v>
      </c>
      <c r="F20" s="9"/>
      <c r="G20" s="9">
        <f>H3/100*'FD incl HH waste 20 to 50'!E20</f>
        <v>4.6240574354052828E-2</v>
      </c>
      <c r="H20" s="9"/>
      <c r="I20" s="9">
        <f>J3/100*'FD incl HH waste 20 to 50'!F20</f>
        <v>0</v>
      </c>
      <c r="J20" s="9"/>
    </row>
    <row r="21" spans="1:10">
      <c r="C21" s="10">
        <f>SUM(C11:C20)</f>
        <v>17.609305715303222</v>
      </c>
      <c r="D21" s="9"/>
      <c r="E21" s="10">
        <f>SUM(E11:E20)</f>
        <v>8.9093328271818315</v>
      </c>
      <c r="F21" s="9"/>
      <c r="G21" s="10">
        <f>SUM(G11:G20)</f>
        <v>4.5052639943054569</v>
      </c>
      <c r="H21" s="9"/>
      <c r="I21" s="10">
        <f>SUM(I11:I20)</f>
        <v>2.0465205365175176</v>
      </c>
      <c r="J21" s="9"/>
    </row>
    <row r="22" spans="1:10">
      <c r="A22" s="1" t="s">
        <v>2</v>
      </c>
      <c r="B22" s="1" t="s">
        <v>21</v>
      </c>
      <c r="C22" s="11">
        <v>2020</v>
      </c>
      <c r="D22" s="11"/>
      <c r="E22" s="11">
        <v>2030</v>
      </c>
      <c r="F22" s="11"/>
      <c r="G22" s="11">
        <v>2040</v>
      </c>
      <c r="H22" s="11"/>
      <c r="I22" s="11">
        <v>2050</v>
      </c>
      <c r="J22" s="9"/>
    </row>
    <row r="23" spans="1:10">
      <c r="A23" t="s">
        <v>4</v>
      </c>
      <c r="B23" t="s">
        <v>22</v>
      </c>
      <c r="C23" s="9">
        <f>D4/100*'FD incl HH waste 20 to 50'!C23</f>
        <v>0.63632882562090332</v>
      </c>
      <c r="D23" s="9"/>
      <c r="E23" s="9">
        <f>F4/100*'FD incl HH waste 20 to 50'!D23</f>
        <v>0.5098507279014205</v>
      </c>
      <c r="F23" s="9"/>
      <c r="G23" s="9">
        <f>H4/100*'FD incl HH waste 20 to 50'!E23</f>
        <v>0.4370986981865107</v>
      </c>
      <c r="H23" s="9"/>
      <c r="I23" s="9">
        <f>J4/100*'FD incl HH waste 20 to 50'!F23</f>
        <v>0.41415056284177365</v>
      </c>
      <c r="J23" s="9"/>
    </row>
    <row r="24" spans="1:10">
      <c r="A24" t="s">
        <v>23</v>
      </c>
      <c r="B24" t="s">
        <v>24</v>
      </c>
      <c r="C24" s="9">
        <f>D6/100*'FD incl HH waste 20 to 50'!C24</f>
        <v>7.2373866696648248E-2</v>
      </c>
      <c r="D24" s="9"/>
      <c r="E24" s="9">
        <f>F6/100*'FD incl HH waste 20 to 50'!D24</f>
        <v>0.19887562677628945</v>
      </c>
      <c r="F24" s="9"/>
      <c r="G24" s="9">
        <f>H6/100*'FD incl HH waste 20 to 50'!E24</f>
        <v>0.30535953258303805</v>
      </c>
      <c r="H24" s="9"/>
      <c r="I24" s="9">
        <f>J6/100*'FD incl HH waste 20 to 50'!F24</f>
        <v>0.43824679954574786</v>
      </c>
      <c r="J24" s="9"/>
    </row>
    <row r="25" spans="1:10">
      <c r="B25" t="s">
        <v>25</v>
      </c>
      <c r="C25" s="9">
        <f>D6/100*'FD incl HH waste 20 to 50'!C25</f>
        <v>2.5674317075459355E-4</v>
      </c>
      <c r="D25" s="9"/>
      <c r="E25" s="9">
        <f>F6/100*'FD incl HH waste 20 to 50'!D25</f>
        <v>7.055027852864615E-4</v>
      </c>
      <c r="F25" s="9"/>
      <c r="G25" s="9">
        <f>H6/100*'FD incl HH waste 20 to 50'!E25</f>
        <v>1.083249349424752E-3</v>
      </c>
      <c r="H25" s="9"/>
      <c r="I25" s="9">
        <f>J6/100*'FD incl HH waste 20 to 50'!F25</f>
        <v>1.5546615619157118E-3</v>
      </c>
      <c r="J25" s="9"/>
    </row>
    <row r="26" spans="1:10">
      <c r="B26" t="s">
        <v>26</v>
      </c>
      <c r="C26" s="9">
        <f>D6/100*'FD incl HH waste 20 to 50'!C26</f>
        <v>7.8479506450587749E-3</v>
      </c>
      <c r="D26" s="9"/>
      <c r="E26" s="9">
        <f>F6/100*'FD incl HH waste 20 to 50'!D26</f>
        <v>2.1565321273932458E-2</v>
      </c>
      <c r="F26" s="9"/>
      <c r="G26" s="9">
        <f>H6/100*'FD incl HH waste 20 to 50'!E26</f>
        <v>3.3112025409970047E-2</v>
      </c>
      <c r="H26" s="9"/>
      <c r="I26" s="9">
        <f>J6/100*'FD incl HH waste 20 to 50'!F26</f>
        <v>4.7521833751582018E-2</v>
      </c>
      <c r="J26" s="9"/>
    </row>
    <row r="27" spans="1:10">
      <c r="B27" t="s">
        <v>27</v>
      </c>
      <c r="C27" s="9">
        <f>D6/100*'FD incl HH waste 20 to 50'!C27</f>
        <v>0.11163843120272934</v>
      </c>
      <c r="D27" s="9"/>
      <c r="E27" s="9">
        <f>F6/100*'FD incl HH waste 20 to 50'!D27</f>
        <v>0.30677036243397288</v>
      </c>
      <c r="F27" s="9"/>
      <c r="G27" s="9">
        <f>H6/100*'FD incl HH waste 20 to 50'!E27</f>
        <v>0.47102413359335948</v>
      </c>
      <c r="H27" s="9"/>
      <c r="I27" s="9">
        <f>J6/100*'FD incl HH waste 20 to 50'!F27</f>
        <v>0.67600583303216533</v>
      </c>
      <c r="J27" s="9"/>
    </row>
    <row r="28" spans="1:10">
      <c r="B28" t="s">
        <v>28</v>
      </c>
      <c r="C28" s="9">
        <f>D6/100*'FD incl HH waste 20 to 50'!C28</f>
        <v>8.8992557510336959E-5</v>
      </c>
      <c r="D28" s="9"/>
      <c r="E28" s="9">
        <f>F6/100*'FD incl HH waste 20 to 50'!D28</f>
        <v>2.4454202832155261E-4</v>
      </c>
      <c r="F28" s="9"/>
      <c r="G28" s="9">
        <f>H6/100*'FD incl HH waste 20 to 50'!E28</f>
        <v>3.7547712010648122E-4</v>
      </c>
      <c r="H28" s="9"/>
      <c r="I28" s="9">
        <f>J6/100*'FD incl HH waste 20 to 50'!F28</f>
        <v>5.3887826938058372E-4</v>
      </c>
      <c r="J28" s="9"/>
    </row>
    <row r="29" spans="1:10">
      <c r="B29" t="s">
        <v>29</v>
      </c>
      <c r="C29" s="10">
        <f>SUM(C23:C28)-C25-C27</f>
        <v>0.71663963552012067</v>
      </c>
      <c r="D29" s="10"/>
      <c r="E29" s="10">
        <f>SUM(E23:E28)-E25-E27</f>
        <v>0.73053621797996393</v>
      </c>
      <c r="F29" s="10"/>
      <c r="G29" s="10">
        <f>SUM(G23:G28)-G25-G27</f>
        <v>0.77594573329962524</v>
      </c>
      <c r="H29" s="10"/>
      <c r="I29" s="10">
        <f>SUM(I23:I28)-I25-I27</f>
        <v>0.90045807440848413</v>
      </c>
      <c r="J29" s="9"/>
    </row>
    <row r="30" spans="1:10">
      <c r="A30" t="s">
        <v>7</v>
      </c>
      <c r="B30" t="s">
        <v>30</v>
      </c>
      <c r="C30" s="9"/>
      <c r="D30" s="9"/>
      <c r="E30" s="9"/>
      <c r="F30" s="9"/>
      <c r="G30" s="9"/>
      <c r="H30" s="9"/>
      <c r="I30" s="9"/>
      <c r="J30" s="9"/>
    </row>
    <row r="31" spans="1:10">
      <c r="B31" t="s">
        <v>31</v>
      </c>
      <c r="C31" s="9"/>
      <c r="D31" s="9"/>
      <c r="E31" s="9"/>
      <c r="F31" s="9"/>
      <c r="G31" s="9"/>
      <c r="H31" s="9"/>
      <c r="I31" s="9"/>
      <c r="J31" s="9"/>
    </row>
    <row r="32" spans="1:10">
      <c r="B32" t="s">
        <v>32</v>
      </c>
      <c r="C32" s="9"/>
      <c r="D32" s="9"/>
      <c r="E32" s="9"/>
      <c r="F32" s="9"/>
      <c r="G32" s="9"/>
      <c r="H32" s="9"/>
      <c r="I32" s="9"/>
      <c r="J32" s="9"/>
    </row>
    <row r="33" spans="1:10">
      <c r="B33" t="s">
        <v>7</v>
      </c>
      <c r="C33" s="10">
        <f>D7/100*'FD incl HH waste 20 to 50'!C33</f>
        <v>4.7532999797481053E-2</v>
      </c>
      <c r="D33" s="10"/>
      <c r="E33" s="10">
        <f>F7/100*'FD incl HH waste 20 to 50'!D33</f>
        <v>9.1533365586293478E-2</v>
      </c>
      <c r="F33" s="10"/>
      <c r="G33" s="10">
        <f>H7/100*'FD incl HH waste 20 to 50'!E33</f>
        <v>0.10322715023786069</v>
      </c>
      <c r="H33" s="10"/>
      <c r="I33" s="10">
        <f>J7/100*'FD incl HH waste 20 to 50'!F33</f>
        <v>7.5606468301619406E-2</v>
      </c>
      <c r="J33" s="9"/>
    </row>
    <row r="34" spans="1:10">
      <c r="A34" s="1" t="s">
        <v>2</v>
      </c>
      <c r="B34" s="1" t="s">
        <v>21</v>
      </c>
      <c r="C34" s="11">
        <v>2020</v>
      </c>
      <c r="D34" s="11"/>
      <c r="E34" s="11">
        <v>2030</v>
      </c>
      <c r="F34" s="11"/>
      <c r="G34" s="11">
        <v>2040</v>
      </c>
      <c r="H34" s="11"/>
      <c r="I34" s="11">
        <v>2050</v>
      </c>
      <c r="J34" s="9"/>
    </row>
    <row r="35" spans="1:10">
      <c r="B35" t="s">
        <v>33</v>
      </c>
      <c r="C35" s="9">
        <f>C11+C16</f>
        <v>2.8797304929785215</v>
      </c>
      <c r="D35" s="9"/>
      <c r="E35" s="9">
        <f>E11+E16</f>
        <v>1.7864822104729401</v>
      </c>
      <c r="F35" s="9"/>
      <c r="G35" s="9">
        <f>G11+G16</f>
        <v>1.2089694240373081</v>
      </c>
      <c r="H35" s="9"/>
      <c r="I35" s="9">
        <f>I11+I16</f>
        <v>0.85722904447604631</v>
      </c>
      <c r="J35" s="9"/>
    </row>
    <row r="36" spans="1:10">
      <c r="B36" t="s">
        <v>34</v>
      </c>
      <c r="C36" s="9">
        <f>C12+C13+C18+C19+C20</f>
        <v>9.4284327278917299</v>
      </c>
      <c r="D36" s="9"/>
      <c r="E36" s="9">
        <f>E12+E13+E18+E19+E20</f>
        <v>4.3099317424184234</v>
      </c>
      <c r="F36" s="9"/>
      <c r="G36" s="9">
        <f>G12+G13+G18+G19+G20</f>
        <v>1.8869954916439684</v>
      </c>
      <c r="H36" s="9"/>
      <c r="I36" s="9">
        <f>I12+I13+I18+I19+I20</f>
        <v>0.61753944438262909</v>
      </c>
      <c r="J36" s="9"/>
    </row>
    <row r="37" spans="1:10">
      <c r="B37" t="s">
        <v>35</v>
      </c>
      <c r="C37" s="9">
        <f>C14</f>
        <v>4.505596097610546</v>
      </c>
      <c r="D37" s="9"/>
      <c r="E37" s="9">
        <f>E14</f>
        <v>2.2600985706781036</v>
      </c>
      <c r="F37" s="9"/>
      <c r="G37" s="9">
        <f>G14</f>
        <v>1.0092070664630479</v>
      </c>
      <c r="H37" s="9"/>
      <c r="I37" s="9">
        <f>I14</f>
        <v>0.28193817857739828</v>
      </c>
      <c r="J37" s="9"/>
    </row>
    <row r="38" spans="1:10">
      <c r="B38" t="s">
        <v>36</v>
      </c>
      <c r="C38" s="9">
        <f>C17+C15</f>
        <v>0.79554639682242434</v>
      </c>
      <c r="D38" s="9"/>
      <c r="E38" s="9">
        <f>E17+E15</f>
        <v>0.55282030361236456</v>
      </c>
      <c r="F38" s="9"/>
      <c r="G38" s="9">
        <f>G17+G15</f>
        <v>0.4000920121611321</v>
      </c>
      <c r="H38" s="9"/>
      <c r="I38" s="9">
        <f>I17+I15</f>
        <v>0.28981386908144396</v>
      </c>
      <c r="J38" s="9"/>
    </row>
    <row r="39" spans="1:10">
      <c r="B39" t="s">
        <v>29</v>
      </c>
      <c r="C39" s="9">
        <f>C29</f>
        <v>0.71663963552012067</v>
      </c>
      <c r="D39" s="9"/>
      <c r="E39" s="9">
        <f>E29</f>
        <v>0.73053621797996393</v>
      </c>
      <c r="F39" s="9"/>
      <c r="G39" s="9">
        <f>G29</f>
        <v>0.77594573329962524</v>
      </c>
      <c r="H39" s="9"/>
      <c r="I39" s="9">
        <f>I29</f>
        <v>0.90045807440848413</v>
      </c>
      <c r="J39" s="9"/>
    </row>
    <row r="40" spans="1:10">
      <c r="B40" t="s">
        <v>37</v>
      </c>
      <c r="C40" s="9">
        <f>C27</f>
        <v>0.11163843120272934</v>
      </c>
      <c r="D40" s="9"/>
      <c r="E40" s="9">
        <f>E27</f>
        <v>0.30677036243397288</v>
      </c>
      <c r="F40" s="9"/>
      <c r="G40" s="9">
        <f>G27</f>
        <v>0.47102413359335948</v>
      </c>
      <c r="H40" s="9"/>
      <c r="I40" s="9">
        <f>I27</f>
        <v>0.67600583303216533</v>
      </c>
      <c r="J40" s="9"/>
    </row>
    <row r="41" spans="1:10">
      <c r="B41" t="s">
        <v>38</v>
      </c>
      <c r="C41" s="9">
        <f>C4-C23</f>
        <v>85.959624606519171</v>
      </c>
      <c r="D41" s="9"/>
      <c r="E41" s="9">
        <f>E4-E23</f>
        <v>66.40903665546935</v>
      </c>
      <c r="F41" s="9"/>
      <c r="G41" s="9">
        <f>G4-G23</f>
        <v>55.829699822786843</v>
      </c>
      <c r="H41" s="9"/>
      <c r="I41" s="9">
        <f>I4-I23</f>
        <v>52.266527778796878</v>
      </c>
      <c r="J41" s="9"/>
    </row>
    <row r="42" spans="1:10">
      <c r="B42" t="s">
        <v>5</v>
      </c>
      <c r="C42" s="9">
        <f>C5</f>
        <v>2.1425678629294493</v>
      </c>
      <c r="D42" s="9"/>
      <c r="E42" s="9">
        <f>E5</f>
        <v>1.0990696958947512</v>
      </c>
      <c r="F42" s="9"/>
      <c r="G42" s="9">
        <f>G5</f>
        <v>0.57452453969038031</v>
      </c>
      <c r="H42" s="9"/>
      <c r="I42" s="9">
        <f>I5</f>
        <v>0.3667586462961831</v>
      </c>
      <c r="J42" s="9"/>
    </row>
    <row r="43" spans="1:10">
      <c r="B43" t="s">
        <v>39</v>
      </c>
      <c r="C43" s="9">
        <f>C6-C24-C27-C25</f>
        <v>0.20903081024830947</v>
      </c>
      <c r="D43" s="9"/>
      <c r="E43" s="9">
        <f>E6-E24-E27-E25</f>
        <v>0.16498968844769285</v>
      </c>
      <c r="F43" s="9"/>
      <c r="G43" s="9">
        <f>G6-G24-G27-G25</f>
        <v>0.14694923444076421</v>
      </c>
      <c r="H43" s="9"/>
      <c r="I43" s="9">
        <f>I6-I24-I27-I25</f>
        <v>0.15038184474082097</v>
      </c>
      <c r="J43" s="9"/>
    </row>
    <row r="44" spans="1:10">
      <c r="B44" t="s">
        <v>7</v>
      </c>
      <c r="C44" s="9">
        <f>C7</f>
        <v>4.753299979748106E-2</v>
      </c>
      <c r="D44" s="9"/>
      <c r="E44" s="9">
        <f>E7</f>
        <v>9.1533365586293478E-2</v>
      </c>
      <c r="F44" s="9"/>
      <c r="G44" s="9">
        <f>G7</f>
        <v>0.10322715023786069</v>
      </c>
      <c r="H44" s="9"/>
      <c r="I44" s="9">
        <f>I7</f>
        <v>7.5606468301619406E-2</v>
      </c>
      <c r="J44" s="9"/>
    </row>
    <row r="45" spans="1:10">
      <c r="B45" t="s">
        <v>8</v>
      </c>
      <c r="C45" s="9">
        <f>C8</f>
        <v>38.817409293612229</v>
      </c>
      <c r="D45" s="9"/>
      <c r="E45" s="9">
        <f>E8</f>
        <v>20.644705015420133</v>
      </c>
      <c r="F45" s="9"/>
      <c r="G45" s="9">
        <f>G8</f>
        <v>12.072422295483657</v>
      </c>
      <c r="H45" s="9"/>
      <c r="I45" s="9">
        <f>I8</f>
        <v>8.9418253369818625</v>
      </c>
      <c r="J45" s="9"/>
    </row>
    <row r="46" spans="1:10">
      <c r="C46" s="10">
        <f>SUM(C35:C45)</f>
        <v>145.61374935513271</v>
      </c>
      <c r="D46" s="9"/>
      <c r="E46" s="10">
        <f>SUM(E35:E45)</f>
        <v>98.35597382841398</v>
      </c>
      <c r="F46" s="9"/>
      <c r="G46" s="10">
        <f>SUM(G35:G45)</f>
        <v>74.479056903837943</v>
      </c>
      <c r="H46" s="9"/>
      <c r="I46" s="10">
        <f>SUM(I35:I45)</f>
        <v>65.424084519075535</v>
      </c>
      <c r="J46" s="9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6"/>
  <sheetViews>
    <sheetView topLeftCell="A27" workbookViewId="0">
      <selection activeCell="B8" sqref="B8"/>
    </sheetView>
  </sheetViews>
  <sheetFormatPr defaultRowHeight="15"/>
  <cols>
    <col min="1" max="1" width="23.5703125" customWidth="1"/>
    <col min="2" max="2" width="37.85546875" customWidth="1"/>
    <col min="3" max="3" width="12.5703125" customWidth="1"/>
    <col min="6" max="6" width="11.5703125" customWidth="1"/>
  </cols>
  <sheetData>
    <row r="1" spans="1:6" ht="29.25" customHeight="1">
      <c r="A1" s="1" t="s">
        <v>49</v>
      </c>
      <c r="C1" s="22" t="s">
        <v>50</v>
      </c>
      <c r="D1" s="22"/>
      <c r="E1" s="22"/>
      <c r="F1" s="22"/>
    </row>
    <row r="2" spans="1:6" ht="18" customHeight="1">
      <c r="A2" s="1" t="s">
        <v>2</v>
      </c>
      <c r="B2" s="1"/>
      <c r="C2" s="3">
        <v>2020</v>
      </c>
      <c r="D2" s="3">
        <v>2030</v>
      </c>
      <c r="E2" s="3">
        <v>2040</v>
      </c>
      <c r="F2" s="3">
        <v>2050</v>
      </c>
    </row>
    <row r="3" spans="1:6">
      <c r="A3" t="s">
        <v>3</v>
      </c>
      <c r="C3" s="9">
        <f>'FD incl HH waste 20 to 50'!C3-'HH Waste 20 to 50'!C3</f>
        <v>395.51897866464344</v>
      </c>
      <c r="D3" s="9">
        <f>'FD incl HH waste 20 to 50'!D3-'HH Waste 20 to 50'!E3</f>
        <v>320.15195502346444</v>
      </c>
      <c r="E3" s="9">
        <f>'FD incl HH waste 20 to 50'!E3-'HH Waste 20 to 50'!G3</f>
        <v>237.70553726667677</v>
      </c>
      <c r="F3" s="9">
        <f>'FD incl HH waste 20 to 50'!F3-'HH Waste 20 to 50'!I3</f>
        <v>155.97601500877707</v>
      </c>
    </row>
    <row r="4" spans="1:6">
      <c r="A4" t="s">
        <v>4</v>
      </c>
      <c r="C4" s="9">
        <f>'FD incl HH waste 20 to 50'!C4-'HH Waste 20 to 50'!C4</f>
        <v>1175.0116758155157</v>
      </c>
      <c r="D4" s="9">
        <f>'FD incl HH waste 20 to 50'!D4-'HH Waste 20 to 50'!E4</f>
        <v>1282.1433372066222</v>
      </c>
      <c r="E4" s="9">
        <f>'FD incl HH waste 20 to 50'!E4-'HH Waste 20 to 50'!G4</f>
        <v>1344.9504303100134</v>
      </c>
      <c r="F4" s="9">
        <f>'FD incl HH waste 20 to 50'!F4-'HH Waste 20 to 50'!I4</f>
        <v>1390.6988829575139</v>
      </c>
    </row>
    <row r="5" spans="1:6">
      <c r="A5" t="s">
        <v>5</v>
      </c>
      <c r="B5" s="8"/>
      <c r="C5" s="9">
        <f>'FD incl HH waste 20 to 50'!C5-'HH Waste 20 to 50'!C5</f>
        <v>165.65035226704833</v>
      </c>
      <c r="D5" s="9">
        <f>'FD incl HH waste 20 to 50'!D5-'HH Waste 20 to 50'!E5</f>
        <v>187.91976136259058</v>
      </c>
      <c r="E5" s="9">
        <f>'FD incl HH waste 20 to 50'!E5-'HH Waste 20 to 50'!G5</f>
        <v>203.050919326892</v>
      </c>
      <c r="F5" s="9">
        <f>'FD incl HH waste 20 to 50'!F5-'HH Waste 20 to 50'!I5</f>
        <v>215.84902655491473</v>
      </c>
    </row>
    <row r="6" spans="1:6">
      <c r="A6" t="s">
        <v>6</v>
      </c>
      <c r="C6" s="9">
        <f>'FD incl HH waste 20 to 50'!C6-'HH Waste 20 to 50'!C6</f>
        <v>20.884227928126837</v>
      </c>
      <c r="D6" s="9">
        <f>'FD incl HH waste 20 to 50'!D6-'HH Waste 20 to 50'!E6</f>
        <v>47.886404687287254</v>
      </c>
      <c r="E6" s="9">
        <f>'FD incl HH waste 20 to 50'!E6-'HH Waste 20 to 50'!G6</f>
        <v>78.689711322488151</v>
      </c>
      <c r="F6" s="9">
        <f>'FD incl HH waste 20 to 50'!F6-'HH Waste 20 to 50'!I6</f>
        <v>116.29263541383573</v>
      </c>
    </row>
    <row r="7" spans="1:6">
      <c r="A7" t="s">
        <v>7</v>
      </c>
      <c r="C7" s="9">
        <f>'FD incl HH waste 20 to 50'!C7-'HH Waste 20 to 50'!C7</f>
        <v>3.179010586114702</v>
      </c>
      <c r="D7" s="9">
        <f>'FD incl HH waste 20 to 50'!D7-'HH Waste 20 to 50'!E7</f>
        <v>7.3345453934197371</v>
      </c>
      <c r="E7" s="9">
        <f>'FD incl HH waste 20 to 50'!E7-'HH Waste 20 to 50'!G7</f>
        <v>9.2655668151238597</v>
      </c>
      <c r="F7" s="9">
        <f>'FD incl HH waste 20 to 50'!F7-'HH Waste 20 to 50'!I7</f>
        <v>7.1530892600327087</v>
      </c>
    </row>
    <row r="8" spans="1:6">
      <c r="A8" t="s">
        <v>8</v>
      </c>
      <c r="C8" s="9">
        <f>'FD incl HH waste 20 to 50'!C8-'HH Waste 20 to 50'!C8</f>
        <v>500.50508776402029</v>
      </c>
      <c r="D8" s="9">
        <f>'FD incl HH waste 20 to 50'!D8-'HH Waste 20 to 50'!E8</f>
        <v>481.09519286192409</v>
      </c>
      <c r="E8" s="9">
        <f>'FD incl HH waste 20 to 50'!E8-'HH Waste 20 to 50'!G8</f>
        <v>466.78504200933008</v>
      </c>
      <c r="F8" s="9">
        <f>'FD incl HH waste 20 to 50'!F8-'HH Waste 20 to 50'!I8</f>
        <v>467.57057053868556</v>
      </c>
    </row>
    <row r="9" spans="1:6">
      <c r="A9" t="s">
        <v>9</v>
      </c>
      <c r="C9" s="10">
        <f>SUM(C3:C8)</f>
        <v>2260.7493330254692</v>
      </c>
      <c r="D9" s="10">
        <f>SUM(D3:D8)</f>
        <v>2326.5311965353085</v>
      </c>
      <c r="E9" s="10">
        <f>SUM(E3:E8)</f>
        <v>2340.4472070505244</v>
      </c>
      <c r="F9" s="10">
        <f>SUM(F3:F8)</f>
        <v>2353.5402197337594</v>
      </c>
    </row>
    <row r="10" spans="1:6">
      <c r="A10" t="s">
        <v>2</v>
      </c>
      <c r="B10" s="1" t="s">
        <v>10</v>
      </c>
      <c r="C10" s="3">
        <v>2020</v>
      </c>
      <c r="D10" s="3">
        <v>2030</v>
      </c>
      <c r="E10" s="3">
        <v>2040</v>
      </c>
      <c r="F10" s="3">
        <v>2050</v>
      </c>
    </row>
    <row r="11" spans="1:6">
      <c r="A11" t="s">
        <v>3</v>
      </c>
      <c r="B11" t="s">
        <v>11</v>
      </c>
      <c r="C11" s="9">
        <f>'FD incl HH waste 20 to 50'!C11-'HH Waste 20 to 50'!C11</f>
        <v>0.27739188377536772</v>
      </c>
      <c r="D11" s="9">
        <f>'FD incl HH waste 20 to 50'!D11-'HH Waste 20 to 50'!E11</f>
        <v>0.29793139573290861</v>
      </c>
      <c r="E11" s="9">
        <f>'FD incl HH waste 20 to 50'!E11-'HH Waste 20 to 50'!G11</f>
        <v>0.31435551525145988</v>
      </c>
      <c r="F11" s="9">
        <f>'FD incl HH waste 20 to 50'!F11-'HH Waste 20 to 50'!I11</f>
        <v>0.33726118128834226</v>
      </c>
    </row>
    <row r="12" spans="1:6">
      <c r="B12" t="s">
        <v>12</v>
      </c>
      <c r="C12" s="9">
        <f>'FD incl HH waste 20 to 50'!C12-'HH Waste 20 to 50'!C12</f>
        <v>12.61427604307325</v>
      </c>
      <c r="D12" s="9">
        <f>'FD incl HH waste 20 to 50'!D12-'HH Waste 20 to 50'!E12</f>
        <v>9.6943786501461187</v>
      </c>
      <c r="E12" s="9">
        <f>'FD incl HH waste 20 to 50'!E12-'HH Waste 20 to 50'!G12</f>
        <v>7.1817726750097117</v>
      </c>
      <c r="F12" s="9">
        <f>'FD incl HH waste 20 to 50'!F12-'HH Waste 20 to 50'!I12</f>
        <v>4.887045255675277</v>
      </c>
    </row>
    <row r="13" spans="1:6">
      <c r="B13" t="s">
        <v>13</v>
      </c>
      <c r="C13" s="9">
        <f>'FD incl HH waste 20 to 50'!C13-'HH Waste 20 to 50'!C13</f>
        <v>47.787440601000846</v>
      </c>
      <c r="D13" s="9">
        <f>'FD incl HH waste 20 to 50'!D13-'HH Waste 20 to 50'!E13</f>
        <v>38.091796061583146</v>
      </c>
      <c r="E13" s="9">
        <f>'FD incl HH waste 20 to 50'!E13-'HH Waste 20 to 50'!G13</f>
        <v>28.543217530294378</v>
      </c>
      <c r="F13" s="9">
        <f>'FD incl HH waste 20 to 50'!F13-'HH Waste 20 to 50'!I13</f>
        <v>19.627980973610288</v>
      </c>
    </row>
    <row r="14" spans="1:6">
      <c r="B14" t="s">
        <v>14</v>
      </c>
      <c r="C14" s="9">
        <f>'FD incl HH waste 20 to 50'!C14-'HH Waste 20 to 50'!C14</f>
        <v>101.19926336753024</v>
      </c>
      <c r="D14" s="9">
        <f>'FD incl HH waste 20 to 50'!D14-'HH Waste 20 to 50'!E14</f>
        <v>81.215394012529117</v>
      </c>
      <c r="E14" s="9">
        <f>'FD incl HH waste 20 to 50'!E14-'HH Waste 20 to 50'!G14</f>
        <v>53.24751407467928</v>
      </c>
      <c r="F14" s="9">
        <f>'FD incl HH waste 20 to 50'!F14-'HH Waste 20 to 50'!I14</f>
        <v>21.487980593718866</v>
      </c>
    </row>
    <row r="15" spans="1:6">
      <c r="B15" t="s">
        <v>15</v>
      </c>
      <c r="C15" s="9">
        <f>'FD incl HH waste 20 to 50'!C15-'HH Waste 20 to 50'!C15</f>
        <v>0</v>
      </c>
      <c r="D15" s="9">
        <f>'FD incl HH waste 20 to 50'!D15-'HH Waste 20 to 50'!E15</f>
        <v>0</v>
      </c>
      <c r="E15" s="9">
        <f>'FD incl HH waste 20 to 50'!E15-'HH Waste 20 to 50'!G15</f>
        <v>0</v>
      </c>
      <c r="F15" s="9">
        <f>'FD incl HH waste 20 to 50'!F15-'HH Waste 20 to 50'!I15</f>
        <v>0</v>
      </c>
    </row>
    <row r="16" spans="1:6">
      <c r="B16" t="s">
        <v>16</v>
      </c>
      <c r="C16" s="9">
        <f>'FD incl HH waste 20 to 50'!C16-'HH Waste 20 to 50'!C16</f>
        <v>64.403639942622348</v>
      </c>
      <c r="D16" s="9">
        <f>'FD incl HH waste 20 to 50'!D16-'HH Waste 20 to 50'!E16</f>
        <v>63.898320264389206</v>
      </c>
      <c r="E16" s="9">
        <f>'FD incl HH waste 20 to 50'!E16-'HH Waste 20 to 50'!G16</f>
        <v>63.472966791057971</v>
      </c>
      <c r="F16" s="9">
        <f>'FD incl HH waste 20 to 50'!F16-'HH Waste 20 to 50'!I16</f>
        <v>64.996639906594012</v>
      </c>
    </row>
    <row r="17" spans="1:6">
      <c r="B17" t="s">
        <v>17</v>
      </c>
      <c r="C17" s="9">
        <f>'FD incl HH waste 20 to 50'!C17-'HH Waste 20 to 50'!C17</f>
        <v>17.868603307743996</v>
      </c>
      <c r="D17" s="9">
        <f>'FD incl HH waste 20 to 50'!D17-'HH Waste 20 to 50'!E17</f>
        <v>19.865292318880339</v>
      </c>
      <c r="E17" s="9">
        <f>'FD incl HH waste 20 to 50'!E17-'HH Waste 20 to 50'!G17</f>
        <v>21.109548036935667</v>
      </c>
      <c r="F17" s="9">
        <f>'FD incl HH waste 20 to 50'!F17-'HH Waste 20 to 50'!I17</f>
        <v>22.088228086154913</v>
      </c>
    </row>
    <row r="18" spans="1:6">
      <c r="B18" t="s">
        <v>18</v>
      </c>
      <c r="C18" s="9">
        <f>'FD incl HH waste 20 to 50'!C18-'HH Waste 20 to 50'!C18</f>
        <v>107.80047339832076</v>
      </c>
      <c r="D18" s="9">
        <f>'FD incl HH waste 20 to 50'!D18-'HH Waste 20 to 50'!E18</f>
        <v>72.256025779413406</v>
      </c>
      <c r="E18" s="9">
        <f>'FD incl HH waste 20 to 50'!E18-'HH Waste 20 to 50'!G18</f>
        <v>37.528550551246155</v>
      </c>
      <c r="F18" s="9">
        <f>'FD incl HH waste 20 to 50'!F18-'HH Waste 20 to 50'!I18</f>
        <v>4.252489904453709</v>
      </c>
    </row>
    <row r="19" spans="1:6">
      <c r="B19" t="s">
        <v>19</v>
      </c>
      <c r="C19" s="9">
        <f>'FD incl HH waste 20 to 50'!C19-'HH Waste 20 to 50'!C19</f>
        <v>35.701944286239211</v>
      </c>
      <c r="D19" s="9">
        <f>'FD incl HH waste 20 to 50'!D19-'HH Waste 20 to 50'!E19</f>
        <v>29.817509012894522</v>
      </c>
      <c r="E19" s="9">
        <f>'FD incl HH waste 20 to 50'!E19-'HH Waste 20 to 50'!G19</f>
        <v>23.867879240976812</v>
      </c>
      <c r="F19" s="9">
        <f>'FD incl HH waste 20 to 50'!F19-'HH Waste 20 to 50'!I19</f>
        <v>18.298389107281661</v>
      </c>
    </row>
    <row r="20" spans="1:6">
      <c r="B20" t="s">
        <v>20</v>
      </c>
      <c r="C20" s="9">
        <f>'FD incl HH waste 20 to 50'!C20-'HH Waste 20 to 50'!C20</f>
        <v>7.8659458343373938</v>
      </c>
      <c r="D20" s="9">
        <f>'FD incl HH waste 20 to 50'!D20-'HH Waste 20 to 50'!E20</f>
        <v>5.0153075278957102</v>
      </c>
      <c r="E20" s="9">
        <f>'FD incl HH waste 20 to 50'!E20-'HH Waste 20 to 50'!G20</f>
        <v>2.4397328512253686</v>
      </c>
      <c r="F20" s="9">
        <f>'FD incl HH waste 20 to 50'!F20-'HH Waste 20 to 50'!I20</f>
        <v>0</v>
      </c>
    </row>
    <row r="21" spans="1:6">
      <c r="C21" s="10">
        <f>SUM(C11:C20)</f>
        <v>395.51897866464338</v>
      </c>
      <c r="D21" s="10">
        <f>SUM(D11:D20)</f>
        <v>320.15195502346444</v>
      </c>
      <c r="E21" s="10">
        <f>SUM(E11:E20)</f>
        <v>237.7055372666768</v>
      </c>
      <c r="F21" s="10">
        <f>SUM(F11:F20)</f>
        <v>155.97601500877707</v>
      </c>
    </row>
    <row r="22" spans="1:6">
      <c r="A22" s="1" t="s">
        <v>2</v>
      </c>
      <c r="B22" s="1" t="s">
        <v>21</v>
      </c>
      <c r="C22" s="3">
        <v>2020</v>
      </c>
      <c r="D22" s="3">
        <v>2030</v>
      </c>
      <c r="E22" s="3">
        <v>2040</v>
      </c>
      <c r="F22" s="3">
        <v>2050</v>
      </c>
    </row>
    <row r="23" spans="1:6">
      <c r="A23" t="s">
        <v>4</v>
      </c>
      <c r="B23" t="s">
        <v>22</v>
      </c>
      <c r="C23" s="9">
        <f>'FD incl HH waste 20 to 50'!C23-'HH Waste 20 to 50'!C23</f>
        <v>8.6342810504241196</v>
      </c>
      <c r="D23" s="9">
        <f>'FD incl HH waste 20 to 50'!D23-'HH Waste 20 to 50'!E23</f>
        <v>9.7685681772287847</v>
      </c>
      <c r="E23" s="9">
        <f>'FD incl HH waste 20 to 50'!E23-'HH Waste 20 to 50'!G23</f>
        <v>10.448010152821553</v>
      </c>
      <c r="F23" s="9">
        <f>'FD incl HH waste 20 to 50'!F23-'HH Waste 20 to 50'!I23</f>
        <v>10.93301649202653</v>
      </c>
    </row>
    <row r="24" spans="1:6">
      <c r="A24" t="s">
        <v>23</v>
      </c>
      <c r="B24" t="s">
        <v>24</v>
      </c>
      <c r="C24" s="9">
        <f>'FD incl HH waste 20 to 50'!C24-'HH Waste 20 to 50'!C24</f>
        <v>3.8430533931447686</v>
      </c>
      <c r="D24" s="9">
        <f>'FD incl HH waste 20 to 50'!D24-'HH Waste 20 to 50'!E24</f>
        <v>14.185691305216238</v>
      </c>
      <c r="E24" s="9">
        <f>'FD incl HH waste 20 to 50'!E24-'HH Waste 20 to 50'!G24</f>
        <v>25.993329378113646</v>
      </c>
      <c r="F24" s="9">
        <f>'FD incl HH waste 20 to 50'!F24-'HH Waste 20 to 50'!I24</f>
        <v>40.25060215404195</v>
      </c>
    </row>
    <row r="25" spans="1:6">
      <c r="B25" t="s">
        <v>25</v>
      </c>
      <c r="C25" s="9">
        <f>'FD incl HH waste 20 to 50'!C25-'HH Waste 20 to 50'!C25</f>
        <v>1.3633066168356075E-2</v>
      </c>
      <c r="D25" s="9">
        <f>'FD incl HH waste 20 to 50'!D25-'HH Waste 20 to 50'!E25</f>
        <v>5.0323133554730719E-2</v>
      </c>
      <c r="E25" s="9">
        <f>'FD incl HH waste 20 to 50'!E25-'HH Waste 20 to 50'!G25</f>
        <v>9.2210178932494752E-2</v>
      </c>
      <c r="F25" s="9">
        <f>'FD incl HH waste 20 to 50'!F25-'HH Waste 20 to 50'!I25</f>
        <v>0.14278726981625922</v>
      </c>
    </row>
    <row r="26" spans="1:6">
      <c r="B26" t="s">
        <v>26</v>
      </c>
      <c r="C26" s="9">
        <f>'FD incl HH waste 20 to 50'!C26-'HH Waste 20 to 50'!C26</f>
        <v>0.41672629544778161</v>
      </c>
      <c r="D26" s="9">
        <f>'FD incl HH waste 20 to 50'!D26-'HH Waste 20 to 50'!E26</f>
        <v>1.5382427472318647</v>
      </c>
      <c r="E26" s="9">
        <f>'FD incl HH waste 20 to 50'!E26-'HH Waste 20 to 50'!G26</f>
        <v>2.8186176982169937</v>
      </c>
      <c r="F26" s="9">
        <f>'FD incl HH waste 20 to 50'!F26-'HH Waste 20 to 50'!I26</f>
        <v>4.3646238282814389</v>
      </c>
    </row>
    <row r="27" spans="1:6">
      <c r="B27" t="s">
        <v>27</v>
      </c>
      <c r="C27" s="9">
        <f>'FD incl HH waste 20 to 50'!C27-'HH Waste 20 to 50'!C27</f>
        <v>5.9280023497608294</v>
      </c>
      <c r="D27" s="9">
        <f>'FD incl HH waste 20 to 50'!D27-'HH Waste 20 to 50'!E27</f>
        <v>21.881764666782544</v>
      </c>
      <c r="E27" s="9">
        <f>'FD incl HH waste 20 to 50'!E27-'HH Waste 20 to 50'!G27</f>
        <v>40.095311077945013</v>
      </c>
      <c r="F27" s="9">
        <f>'FD incl HH waste 20 to 50'!F27-'HH Waste 20 to 50'!I27</f>
        <v>62.087485561543794</v>
      </c>
    </row>
    <row r="28" spans="1:6">
      <c r="B28" t="s">
        <v>28</v>
      </c>
      <c r="C28" s="9">
        <f>'FD incl HH waste 20 to 50'!C28-'HH Waste 20 to 50'!C28</f>
        <v>4.7255061214045947E-3</v>
      </c>
      <c r="D28" s="9">
        <f>'FD incl HH waste 20 to 50'!D28-'HH Waste 20 to 50'!E28</f>
        <v>1.7443051122715939E-2</v>
      </c>
      <c r="E28" s="9">
        <f>'FD incl HH waste 20 to 50'!E28-'HH Waste 20 to 50'!G28</f>
        <v>3.1961996975546331E-2</v>
      </c>
      <c r="F28" s="9">
        <f>'FD incl HH waste 20 to 50'!F28-'HH Waste 20 to 50'!I28</f>
        <v>4.9493059282529492E-2</v>
      </c>
    </row>
    <row r="29" spans="1:6">
      <c r="B29" t="s">
        <v>29</v>
      </c>
      <c r="C29" s="10">
        <f>'FD incl HH waste 20 to 50'!C29-'HH Waste 20 to 50'!C29</f>
        <v>12.898786245138075</v>
      </c>
      <c r="D29" s="10">
        <f>'FD incl HH waste 20 to 50'!D29-'HH Waste 20 to 50'!E29</f>
        <v>25.509945280799606</v>
      </c>
      <c r="E29" s="10">
        <f>'FD incl HH waste 20 to 50'!E29-'HH Waste 20 to 50'!G29</f>
        <v>39.291919226127746</v>
      </c>
      <c r="F29" s="10">
        <f>'FD incl HH waste 20 to 50'!F29-'HH Waste 20 to 50'!I29</f>
        <v>55.597735533632445</v>
      </c>
    </row>
    <row r="30" spans="1:6">
      <c r="A30" t="s">
        <v>7</v>
      </c>
      <c r="B30" t="s">
        <v>30</v>
      </c>
      <c r="C30" s="7"/>
      <c r="D30" s="7"/>
      <c r="E30" s="7"/>
      <c r="F30" s="7"/>
    </row>
    <row r="31" spans="1:6">
      <c r="B31" t="s">
        <v>31</v>
      </c>
      <c r="C31" s="7"/>
      <c r="D31" s="7"/>
      <c r="E31" s="7"/>
      <c r="F31" s="7"/>
    </row>
    <row r="32" spans="1:6">
      <c r="B32" t="s">
        <v>32</v>
      </c>
      <c r="C32" s="9">
        <f>'FD incl HH waste 20 to 50'!C33-'HH Waste 20 to 50'!C33</f>
        <v>3.179010586114702</v>
      </c>
      <c r="D32" s="9">
        <f>'FD incl HH waste 20 to 50'!D33-'HH Waste 20 to 50'!E33</f>
        <v>7.3345453934197371</v>
      </c>
      <c r="E32" s="9">
        <f>'FD incl HH waste 20 to 50'!E33-'HH Waste 20 to 50'!G33</f>
        <v>9.2655668151238597</v>
      </c>
      <c r="F32" s="9">
        <f>'FD incl HH waste 20 to 50'!F33-'HH Waste 20 to 50'!I33</f>
        <v>7.1530892600327087</v>
      </c>
    </row>
    <row r="33" spans="1:6">
      <c r="B33" t="s">
        <v>7</v>
      </c>
      <c r="C33" s="10">
        <f>C32</f>
        <v>3.179010586114702</v>
      </c>
      <c r="D33" s="10">
        <f t="shared" ref="D33:F33" si="0">D32</f>
        <v>7.3345453934197371</v>
      </c>
      <c r="E33" s="10">
        <f t="shared" si="0"/>
        <v>9.2655668151238597</v>
      </c>
      <c r="F33" s="10">
        <f t="shared" si="0"/>
        <v>7.1530892600327087</v>
      </c>
    </row>
    <row r="34" spans="1:6">
      <c r="A34" s="1" t="s">
        <v>2</v>
      </c>
      <c r="B34" s="1" t="s">
        <v>21</v>
      </c>
      <c r="C34" s="3">
        <v>2020</v>
      </c>
      <c r="D34" s="3">
        <v>2030</v>
      </c>
      <c r="E34" s="3">
        <v>2040</v>
      </c>
      <c r="F34" s="3">
        <v>2050</v>
      </c>
    </row>
    <row r="35" spans="1:6">
      <c r="B35" t="s">
        <v>33</v>
      </c>
      <c r="C35" s="9">
        <f>C11+C16</f>
        <v>64.681031826397714</v>
      </c>
      <c r="D35" s="9">
        <f t="shared" ref="D35:F35" si="1">D11+D16</f>
        <v>64.196251660122115</v>
      </c>
      <c r="E35" s="9">
        <f t="shared" si="1"/>
        <v>63.787322306309427</v>
      </c>
      <c r="F35" s="9">
        <f t="shared" si="1"/>
        <v>65.333901087882353</v>
      </c>
    </row>
    <row r="36" spans="1:6">
      <c r="B36" t="s">
        <v>34</v>
      </c>
      <c r="C36" s="9">
        <f>C12+C13+C18+C19+C20</f>
        <v>211.77008016297148</v>
      </c>
      <c r="D36" s="9">
        <f t="shared" ref="D36:F36" si="2">D12+D13+D18+D19+D20</f>
        <v>154.87501703193291</v>
      </c>
      <c r="E36" s="9">
        <f t="shared" si="2"/>
        <v>99.561152848752428</v>
      </c>
      <c r="F36" s="9">
        <f t="shared" si="2"/>
        <v>47.065905241020943</v>
      </c>
    </row>
    <row r="37" spans="1:6">
      <c r="B37" t="s">
        <v>35</v>
      </c>
      <c r="C37" s="9">
        <f>C14</f>
        <v>101.19926336753024</v>
      </c>
      <c r="D37" s="9">
        <f t="shared" ref="D37:F37" si="3">D14</f>
        <v>81.215394012529117</v>
      </c>
      <c r="E37" s="9">
        <f t="shared" si="3"/>
        <v>53.24751407467928</v>
      </c>
      <c r="F37" s="9">
        <f t="shared" si="3"/>
        <v>21.487980593718866</v>
      </c>
    </row>
    <row r="38" spans="1:6">
      <c r="B38" t="s">
        <v>36</v>
      </c>
      <c r="C38" s="9">
        <f>C17+C15</f>
        <v>17.868603307743996</v>
      </c>
      <c r="D38" s="9">
        <f t="shared" ref="D38:F38" si="4">D17+D15</f>
        <v>19.865292318880339</v>
      </c>
      <c r="E38" s="9">
        <f t="shared" si="4"/>
        <v>21.109548036935667</v>
      </c>
      <c r="F38" s="9">
        <f t="shared" si="4"/>
        <v>22.088228086154913</v>
      </c>
    </row>
    <row r="39" spans="1:6">
      <c r="B39" t="s">
        <v>29</v>
      </c>
      <c r="C39" s="9">
        <f>C29</f>
        <v>12.898786245138075</v>
      </c>
      <c r="D39" s="9">
        <f t="shared" ref="D39:F39" si="5">D29</f>
        <v>25.509945280799606</v>
      </c>
      <c r="E39" s="9">
        <f t="shared" si="5"/>
        <v>39.291919226127746</v>
      </c>
      <c r="F39" s="9">
        <f t="shared" si="5"/>
        <v>55.597735533632445</v>
      </c>
    </row>
    <row r="40" spans="1:6">
      <c r="B40" t="s">
        <v>37</v>
      </c>
      <c r="C40" s="9">
        <f>C27</f>
        <v>5.9280023497608294</v>
      </c>
      <c r="D40" s="9">
        <f t="shared" ref="D40:F40" si="6">D27</f>
        <v>21.881764666782544</v>
      </c>
      <c r="E40" s="9">
        <f t="shared" si="6"/>
        <v>40.095311077945013</v>
      </c>
      <c r="F40" s="9">
        <f t="shared" si="6"/>
        <v>62.087485561543794</v>
      </c>
    </row>
    <row r="41" spans="1:6">
      <c r="B41" t="s">
        <v>38</v>
      </c>
      <c r="C41" s="9">
        <f>C4-C23</f>
        <v>1166.3773947650916</v>
      </c>
      <c r="D41" s="9">
        <f t="shared" ref="D41:F41" si="7">D4-D23</f>
        <v>1272.3747690293933</v>
      </c>
      <c r="E41" s="9">
        <f t="shared" si="7"/>
        <v>1334.5024201571919</v>
      </c>
      <c r="F41" s="9">
        <f t="shared" si="7"/>
        <v>1379.7658664654873</v>
      </c>
    </row>
    <row r="42" spans="1:6">
      <c r="B42" t="s">
        <v>5</v>
      </c>
      <c r="C42" s="9">
        <f>C5</f>
        <v>165.65035226704833</v>
      </c>
      <c r="D42" s="9">
        <f t="shared" ref="D42:F42" si="8">D5</f>
        <v>187.91976136259058</v>
      </c>
      <c r="E42" s="9">
        <f t="shared" si="8"/>
        <v>203.050919326892</v>
      </c>
      <c r="F42" s="9">
        <f t="shared" si="8"/>
        <v>215.84902655491473</v>
      </c>
    </row>
    <row r="43" spans="1:6">
      <c r="B43" t="s">
        <v>39</v>
      </c>
      <c r="C43" s="9">
        <f>C6-C24-C26-C27-C28</f>
        <v>10.691720383652054</v>
      </c>
      <c r="D43" s="9">
        <f t="shared" ref="D43:F43" si="9">D6-D24-D26-D27-D28</f>
        <v>10.263262916933892</v>
      </c>
      <c r="E43" s="9">
        <f t="shared" si="9"/>
        <v>9.750491171236952</v>
      </c>
      <c r="F43" s="9">
        <f t="shared" si="9"/>
        <v>9.5404308106860221</v>
      </c>
    </row>
    <row r="44" spans="1:6">
      <c r="B44" t="s">
        <v>7</v>
      </c>
      <c r="C44" s="9">
        <f>C7</f>
        <v>3.179010586114702</v>
      </c>
      <c r="D44" s="9">
        <f t="shared" ref="D44:F45" si="10">D7</f>
        <v>7.3345453934197371</v>
      </c>
      <c r="E44" s="9">
        <f t="shared" si="10"/>
        <v>9.2655668151238597</v>
      </c>
      <c r="F44" s="9">
        <f t="shared" si="10"/>
        <v>7.1530892600327087</v>
      </c>
    </row>
    <row r="45" spans="1:6">
      <c r="B45" t="s">
        <v>8</v>
      </c>
      <c r="C45" s="9">
        <f>C8</f>
        <v>500.50508776402029</v>
      </c>
      <c r="D45" s="9">
        <f t="shared" si="10"/>
        <v>481.09519286192409</v>
      </c>
      <c r="E45" s="9">
        <f t="shared" si="10"/>
        <v>466.78504200933008</v>
      </c>
      <c r="F45" s="9">
        <f t="shared" si="10"/>
        <v>467.57057053868556</v>
      </c>
    </row>
    <row r="46" spans="1:6">
      <c r="C46" s="10">
        <f>SUM(C35:C45)</f>
        <v>2260.7493330254688</v>
      </c>
      <c r="D46" s="10">
        <f t="shared" ref="D46:F46" si="11">SUM(D35:D45)</f>
        <v>2326.5311965353085</v>
      </c>
      <c r="E46" s="10">
        <f t="shared" si="11"/>
        <v>2340.4472070505244</v>
      </c>
      <c r="F46" s="10">
        <f t="shared" si="11"/>
        <v>2353.5402197337594</v>
      </c>
    </row>
  </sheetData>
  <mergeCells count="1">
    <mergeCell ref="C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6"/>
  <sheetViews>
    <sheetView workbookViewId="0">
      <selection activeCell="D3" sqref="D3"/>
    </sheetView>
  </sheetViews>
  <sheetFormatPr defaultRowHeight="15"/>
  <cols>
    <col min="1" max="1" width="18.5703125" customWidth="1"/>
    <col min="2" max="3" width="19.85546875" customWidth="1"/>
    <col min="4" max="4" width="11.42578125" customWidth="1"/>
    <col min="5" max="5" width="10.5703125" customWidth="1"/>
    <col min="6" max="6" width="10.85546875" customWidth="1"/>
  </cols>
  <sheetData>
    <row r="1" spans="1:6">
      <c r="A1" s="1" t="s">
        <v>49</v>
      </c>
    </row>
    <row r="2" spans="1:6">
      <c r="A2" s="1" t="s">
        <v>2</v>
      </c>
      <c r="B2" s="1"/>
      <c r="C2" s="1"/>
      <c r="D2" s="2" t="s">
        <v>51</v>
      </c>
      <c r="E2" s="2" t="s">
        <v>52</v>
      </c>
      <c r="F2" s="2" t="s">
        <v>53</v>
      </c>
    </row>
    <row r="3" spans="1:6">
      <c r="A3" t="s">
        <v>3</v>
      </c>
      <c r="D3" s="9">
        <f>'Food consumption 20 50 calc'!D3/'Food consumption 20 50 calc'!C3</f>
        <v>0.80944776936966678</v>
      </c>
      <c r="E3" s="9">
        <f>'Food consumption 20 50 calc'!E3/'Food consumption 20 50 calc'!C3</f>
        <v>0.60099653895047322</v>
      </c>
      <c r="F3" s="9">
        <f>'Food consumption 20 50 calc'!F3/'Food consumption 20 50 calc'!C3</f>
        <v>0.39435785239784299</v>
      </c>
    </row>
    <row r="4" spans="1:6">
      <c r="A4" t="s">
        <v>4</v>
      </c>
      <c r="D4" s="9">
        <f>'Food consumption 20 50 calc'!D4/'Food consumption 20 50 calc'!C4</f>
        <v>1.0911749760416227</v>
      </c>
      <c r="E4" s="9">
        <f>'Food consumption 20 50 calc'!E4/'Food consumption 20 50 calc'!C4</f>
        <v>1.1446272900876087</v>
      </c>
      <c r="F4" s="9">
        <f>'Food consumption 20 50 calc'!F4/'Food consumption 20 50 calc'!C4</f>
        <v>1.183561756518122</v>
      </c>
    </row>
    <row r="5" spans="1:6">
      <c r="A5" t="s">
        <v>5</v>
      </c>
      <c r="D5" s="9">
        <f>'Food consumption 20 50 calc'!D5/'Food consumption 20 50 calc'!C5</f>
        <v>1.1344362314403127</v>
      </c>
      <c r="E5" s="9">
        <f>'Food consumption 20 50 calc'!E5/'Food consumption 20 50 calc'!C5</f>
        <v>1.2257801842736165</v>
      </c>
      <c r="F5" s="9">
        <f>'Food consumption 20 50 calc'!F5/'Food consumption 20 50 calc'!C5</f>
        <v>1.3030399489096172</v>
      </c>
    </row>
    <row r="6" spans="1:6">
      <c r="A6" t="s">
        <v>6</v>
      </c>
      <c r="D6" s="9">
        <f>'Food consumption 20 50 calc'!D6/'Food consumption 20 50 calc'!C6</f>
        <v>2.2929458944849928</v>
      </c>
      <c r="E6" s="9">
        <f>'Food consumption 20 50 calc'!E6/'Food consumption 20 50 calc'!C6</f>
        <v>3.7679013843987503</v>
      </c>
      <c r="F6" s="9">
        <f>'Food consumption 20 50 calc'!F6/'Food consumption 20 50 calc'!C6</f>
        <v>5.5684431243547685</v>
      </c>
    </row>
    <row r="7" spans="1:6">
      <c r="A7" t="s">
        <v>7</v>
      </c>
      <c r="D7" s="9">
        <f>'Food consumption 20 50 calc'!D7/'Food consumption 20 50 calc'!C7</f>
        <v>2.3071786629008408</v>
      </c>
      <c r="E7" s="9">
        <f>'Food consumption 20 50 calc'!E7/'Food consumption 20 50 calc'!C7</f>
        <v>2.9146070968099469</v>
      </c>
      <c r="F7" s="9">
        <f>'Food consumption 20 50 calc'!F7/'Food consumption 20 50 calc'!C7</f>
        <v>2.2500992262422801</v>
      </c>
    </row>
    <row r="8" spans="1:6">
      <c r="A8" t="s">
        <v>8</v>
      </c>
      <c r="D8" s="9">
        <f>'Food consumption 20 50 calc'!D8/'Food consumption 20 50 calc'!C8</f>
        <v>0.96121938542361507</v>
      </c>
      <c r="E8" s="9">
        <f>'Food consumption 20 50 calc'!E8/'Food consumption 20 50 calc'!C8</f>
        <v>0.93262796607056941</v>
      </c>
      <c r="F8" s="9">
        <f>'Food consumption 20 50 calc'!F8/'Food consumption 20 50 calc'!C8</f>
        <v>0.934197437687461</v>
      </c>
    </row>
    <row r="9" spans="1:6">
      <c r="A9" t="s">
        <v>9</v>
      </c>
      <c r="D9" s="10">
        <f>'Food consumption 20 50 calc'!D9/'Food consumption 20 50 calc'!C9</f>
        <v>1.0290973716320004</v>
      </c>
      <c r="E9" s="10">
        <f>'Food consumption 20 50 calc'!E9/'Food consumption 20 50 calc'!C9</f>
        <v>1.035252857475534</v>
      </c>
      <c r="F9" s="10">
        <f>'Food consumption 20 50 calc'!F9/'Food consumption 20 50 calc'!C9</f>
        <v>1.0410443056878456</v>
      </c>
    </row>
    <row r="10" spans="1:6">
      <c r="A10" t="s">
        <v>2</v>
      </c>
      <c r="B10" s="1" t="s">
        <v>10</v>
      </c>
      <c r="C10" s="1"/>
      <c r="D10" s="7"/>
      <c r="E10" s="7"/>
      <c r="F10" s="7"/>
    </row>
    <row r="11" spans="1:6">
      <c r="A11" t="s">
        <v>3</v>
      </c>
      <c r="B11" t="s">
        <v>11</v>
      </c>
      <c r="D11" s="9">
        <f>'Food consumption 20 50 calc'!D11/'Food consumption 20 50 calc'!C11</f>
        <v>1.0740451078740783</v>
      </c>
      <c r="E11" s="9">
        <f>'Food consumption 20 50 calc'!E11/'Food consumption 20 50 calc'!C11</f>
        <v>1.1332541924911739</v>
      </c>
      <c r="F11" s="9">
        <f>'Food consumption 20 50 calc'!F11/'Food consumption 20 50 calc'!C11</f>
        <v>1.2158293050904718</v>
      </c>
    </row>
    <row r="12" spans="1:6">
      <c r="B12" t="s">
        <v>12</v>
      </c>
      <c r="D12" s="9">
        <f>'Food consumption 20 50 calc'!D12/'Food consumption 20 50 calc'!C12</f>
        <v>0.76852437801767426</v>
      </c>
      <c r="E12" s="9">
        <f>'Food consumption 20 50 calc'!E12/'Food consumption 20 50 calc'!C12</f>
        <v>0.56933688865587861</v>
      </c>
      <c r="F12" s="9">
        <f>'Food consumption 20 50 calc'!F12/'Food consumption 20 50 calc'!C12</f>
        <v>0.38742177822871182</v>
      </c>
    </row>
    <row r="13" spans="1:6">
      <c r="B13" t="s">
        <v>13</v>
      </c>
      <c r="D13" s="9">
        <f>'Food consumption 20 50 calc'!D13/'Food consumption 20 50 calc'!C13</f>
        <v>0.79710893871946265</v>
      </c>
      <c r="E13" s="9">
        <f>'Food consumption 20 50 calc'!E13/'Food consumption 20 50 calc'!C13</f>
        <v>0.59729538078037547</v>
      </c>
      <c r="F13" s="9">
        <f>'Food consumption 20 50 calc'!F13/'Food consumption 20 50 calc'!C13</f>
        <v>0.41073513724020627</v>
      </c>
    </row>
    <row r="14" spans="1:6">
      <c r="B14" t="s">
        <v>14</v>
      </c>
      <c r="D14" s="9">
        <f>'Food consumption 20 50 calc'!D14/'Food consumption 20 50 calc'!C14</f>
        <v>0.8025294978440235</v>
      </c>
      <c r="E14" s="9">
        <f>'Food consumption 20 50 calc'!E14/'Food consumption 20 50 calc'!C14</f>
        <v>0.52616503621471755</v>
      </c>
      <c r="F14" s="9">
        <f>'Food consumption 20 50 calc'!F14/'Food consumption 20 50 calc'!C14</f>
        <v>0.21233336961831364</v>
      </c>
    </row>
    <row r="15" spans="1:6">
      <c r="B15" t="s">
        <v>15</v>
      </c>
      <c r="D15" s="9"/>
      <c r="E15" s="9"/>
      <c r="F15" s="9"/>
    </row>
    <row r="16" spans="1:6">
      <c r="B16" t="s">
        <v>16</v>
      </c>
      <c r="D16" s="9">
        <f>'Food consumption 20 50 calc'!D16/'Food consumption 20 50 calc'!C16</f>
        <v>0.9921538646156749</v>
      </c>
      <c r="E16" s="9">
        <f>'Food consumption 20 50 calc'!E16/'Food consumption 20 50 calc'!C16</f>
        <v>0.98554937030898382</v>
      </c>
      <c r="F16" s="9">
        <f>'Food consumption 20 50 calc'!F16/'Food consumption 20 50 calc'!C16</f>
        <v>1.0092075535559788</v>
      </c>
    </row>
    <row r="17" spans="1:6">
      <c r="B17" t="s">
        <v>17</v>
      </c>
      <c r="D17" s="9">
        <f>'Food consumption 20 50 calc'!D17/'Food consumption 20 50 calc'!C17</f>
        <v>1.1117428696998946</v>
      </c>
      <c r="E17" s="9">
        <f>'Food consumption 20 50 calc'!E17/'Food consumption 20 50 calc'!C17</f>
        <v>1.1813765000752516</v>
      </c>
      <c r="F17" s="9">
        <f>'Food consumption 20 50 calc'!F17/'Food consumption 20 50 calc'!C17</f>
        <v>1.2361474316564067</v>
      </c>
    </row>
    <row r="18" spans="1:6">
      <c r="B18" t="s">
        <v>18</v>
      </c>
      <c r="D18" s="9">
        <f>'Food consumption 20 50 calc'!D18/'Food consumption 20 50 calc'!C18</f>
        <v>0.6702755887947609</v>
      </c>
      <c r="E18" s="9">
        <f>'Food consumption 20 50 calc'!E18/'Food consumption 20 50 calc'!C18</f>
        <v>0.34812973791477569</v>
      </c>
      <c r="F18" s="9">
        <f>'Food consumption 20 50 calc'!F18/'Food consumption 20 50 calc'!C18</f>
        <v>3.9447785064364582E-2</v>
      </c>
    </row>
    <row r="19" spans="1:6">
      <c r="B19" t="s">
        <v>19</v>
      </c>
      <c r="D19" s="9">
        <f>'Food consumption 20 50 calc'!D19/'Food consumption 20 50 calc'!C19</f>
        <v>0.83517885675451131</v>
      </c>
      <c r="E19" s="9">
        <f>'Food consumption 20 50 calc'!E19/'Food consumption 20 50 calc'!C19</f>
        <v>0.66853163652984393</v>
      </c>
      <c r="F19" s="9">
        <f>'Food consumption 20 50 calc'!F19/'Food consumption 20 50 calc'!C19</f>
        <v>0.51253200555619338</v>
      </c>
    </row>
    <row r="20" spans="1:6">
      <c r="B20" t="s">
        <v>20</v>
      </c>
      <c r="D20" s="9">
        <f>'Food consumption 20 50 calc'!D20/'Food consumption 20 50 calc'!C20</f>
        <v>0.63759751637270035</v>
      </c>
      <c r="E20" s="9">
        <f>'Food consumption 20 50 calc'!E20/'Food consumption 20 50 calc'!C20</f>
        <v>0.31016395263938212</v>
      </c>
      <c r="F20" s="9">
        <f>'Food consumption 20 50 calc'!F20/'Food consumption 20 50 calc'!C20</f>
        <v>0</v>
      </c>
    </row>
    <row r="22" spans="1:6">
      <c r="A22" s="1" t="s">
        <v>2</v>
      </c>
      <c r="B22" s="1" t="s">
        <v>21</v>
      </c>
      <c r="C22" s="1"/>
      <c r="D22" s="2"/>
    </row>
    <row r="23" spans="1:6">
      <c r="A23" t="s">
        <v>4</v>
      </c>
      <c r="B23" t="s">
        <v>22</v>
      </c>
      <c r="D23" s="9">
        <f>'Food consumption 20 50 calc'!D23/'Food consumption 20 50 calc'!C23</f>
        <v>1.1313701882276519</v>
      </c>
      <c r="E23" s="9">
        <f>'Food consumption 20 50 calc'!E23/'Food consumption 20 50 calc'!C23</f>
        <v>1.2100613926979296</v>
      </c>
      <c r="F23" s="9">
        <f>'Food consumption 20 50 calc'!F23/'Food consumption 20 50 calc'!C23</f>
        <v>1.2662335668919991</v>
      </c>
    </row>
    <row r="24" spans="1:6">
      <c r="A24" t="s">
        <v>23</v>
      </c>
      <c r="B24" t="s">
        <v>24</v>
      </c>
      <c r="D24" s="9">
        <f>'Food consumption 20 50 calc'!D24/'Food consumption 20 50 calc'!C24</f>
        <v>3.6912553259136729</v>
      </c>
      <c r="E24" s="9">
        <f>'Food consumption 20 50 calc'!E24/'Food consumption 20 50 calc'!C24</f>
        <v>6.7637179916574928</v>
      </c>
      <c r="F24" s="9">
        <f>'Food consumption 20 50 calc'!F24/'Food consumption 20 50 calc'!C24</f>
        <v>10.473599514865159</v>
      </c>
    </row>
    <row r="25" spans="1:6">
      <c r="B25" t="s">
        <v>25</v>
      </c>
      <c r="D25" s="9"/>
      <c r="E25" s="9"/>
      <c r="F25" s="9"/>
    </row>
    <row r="26" spans="1:6">
      <c r="B26" t="s">
        <v>26</v>
      </c>
      <c r="D26" s="9">
        <f>'Food consumption 20 50 calc'!D26/'Food consumption 20 50 calc'!C26</f>
        <v>3.6912543413632894</v>
      </c>
      <c r="E26" s="9">
        <f>'Food consumption 20 50 calc'!E26/'Food consumption 20 50 calc'!C26</f>
        <v>6.7637145267934837</v>
      </c>
      <c r="F26" s="9">
        <f>'Food consumption 20 50 calc'!F26/'Food consumption 20 50 calc'!C26</f>
        <v>10.47359832091122</v>
      </c>
    </row>
    <row r="27" spans="1:6">
      <c r="B27" t="s">
        <v>27</v>
      </c>
      <c r="D27" s="9">
        <f>'Food consumption 20 50 calc'!D27/'Food consumption 20 50 calc'!C27</f>
        <v>3.6912543848207791</v>
      </c>
      <c r="E27" s="9">
        <f>'Food consumption 20 50 calc'!E27/'Food consumption 20 50 calc'!C27</f>
        <v>6.7637137626240476</v>
      </c>
      <c r="F27" s="9">
        <f>'Food consumption 20 50 calc'!F27/'Food consumption 20 50 calc'!C27</f>
        <v>10.473593277851647</v>
      </c>
    </row>
    <row r="28" spans="1:6">
      <c r="B28" t="s">
        <v>28</v>
      </c>
      <c r="D28" s="9">
        <f>'Food consumption 20 50 calc'!D28/'Food consumption 20 50 calc'!C28</f>
        <v>3.6912556400479746</v>
      </c>
      <c r="E28" s="9">
        <f>'Food consumption 20 50 calc'!E28/'Food consumption 20 50 calc'!C28</f>
        <v>6.7637193042183696</v>
      </c>
      <c r="F28" s="9">
        <f>'Food consumption 20 50 calc'!F28/'Food consumption 20 50 calc'!C28</f>
        <v>10.47359965493354</v>
      </c>
    </row>
    <row r="29" spans="1:6">
      <c r="B29" t="s">
        <v>29</v>
      </c>
      <c r="D29" s="10">
        <f>'Food consumption 20 50 calc'!D29/'Food consumption 20 50 calc'!C29</f>
        <v>1.9777012190131487</v>
      </c>
      <c r="E29" s="10">
        <f>'Food consumption 20 50 calc'!E29/'Food consumption 20 50 calc'!C29</f>
        <v>3.0461718241852411</v>
      </c>
      <c r="F29" s="10">
        <f>'Food consumption 20 50 calc'!F29/'Food consumption 20 50 calc'!C29</f>
        <v>4.3103075341363102</v>
      </c>
    </row>
    <row r="30" spans="1:6">
      <c r="A30" t="s">
        <v>7</v>
      </c>
      <c r="B30" t="s">
        <v>30</v>
      </c>
      <c r="D30" s="9"/>
      <c r="E30" s="9"/>
      <c r="F30" s="9"/>
    </row>
    <row r="31" spans="1:6">
      <c r="B31" t="s">
        <v>31</v>
      </c>
      <c r="D31" s="9"/>
      <c r="E31" s="9"/>
      <c r="F31" s="9"/>
    </row>
    <row r="32" spans="1:6">
      <c r="B32" t="s">
        <v>32</v>
      </c>
      <c r="D32" s="9">
        <f>'Food consumption 20 50 calc'!D32/'Food consumption 20 50 calc'!C32</f>
        <v>2.3071786629008408</v>
      </c>
      <c r="E32" s="9">
        <f>'Food consumption 20 50 calc'!E32/'Food consumption 20 50 calc'!D32</f>
        <v>1.2632775881974305</v>
      </c>
      <c r="F32" s="9">
        <f>'Food consumption 20 50 calc'!F32/'Food consumption 20 50 calc'!E32</f>
        <v>0.77200773603585393</v>
      </c>
    </row>
    <row r="33" spans="1:6">
      <c r="B33" t="s">
        <v>7</v>
      </c>
      <c r="D33" s="10">
        <f>D32</f>
        <v>2.3071786629008408</v>
      </c>
      <c r="E33" s="10">
        <f t="shared" ref="E33:F33" si="0">E32</f>
        <v>1.2632775881974305</v>
      </c>
      <c r="F33" s="10">
        <f t="shared" si="0"/>
        <v>0.77200773603585393</v>
      </c>
    </row>
    <row r="34" spans="1:6">
      <c r="A34" s="1" t="s">
        <v>2</v>
      </c>
      <c r="B34" s="1" t="s">
        <v>21</v>
      </c>
      <c r="C34" s="1"/>
      <c r="D34" s="12"/>
      <c r="E34" s="9"/>
      <c r="F34" s="9"/>
    </row>
    <row r="35" spans="1:6">
      <c r="B35" t="s">
        <v>33</v>
      </c>
      <c r="D35" s="9">
        <f>'Food consumption 20 50 calc'!D35/'Food consumption 20 50 calc'!C35</f>
        <v>0.99250506442790309</v>
      </c>
      <c r="E35" s="9">
        <f>'Food consumption 20 50 calc'!E35/'Food consumption 20 50 calc'!C35</f>
        <v>0.98618281906066407</v>
      </c>
      <c r="F35" s="9">
        <f>'Food consumption 20 50 calc'!F35/'Food consumption 20 50 calc'!C35</f>
        <v>1.0100936741893192</v>
      </c>
    </row>
    <row r="36" spans="1:6">
      <c r="B36" t="s">
        <v>34</v>
      </c>
      <c r="D36" s="9">
        <f>'Food consumption 20 50 calc'!D36/'Food consumption 20 50 calc'!C36</f>
        <v>0.73133568685786987</v>
      </c>
      <c r="E36" s="9">
        <f>'Food consumption 20 50 calc'!E36/'Food consumption 20 50 calc'!C36</f>
        <v>0.47013795703403122</v>
      </c>
      <c r="F36" s="9">
        <f>'Food consumption 20 50 calc'!F36/'Food consumption 20 50 calc'!C36</f>
        <v>0.22225002325541232</v>
      </c>
    </row>
    <row r="37" spans="1:6">
      <c r="B37" t="s">
        <v>35</v>
      </c>
      <c r="D37" s="9">
        <f>'Food consumption 20 50 calc'!D37/'Food consumption 20 50 calc'!C37</f>
        <v>0.8025294978440235</v>
      </c>
      <c r="E37" s="9">
        <f>'Food consumption 20 50 calc'!E37/'Food consumption 20 50 calc'!C37</f>
        <v>0.52616503621471755</v>
      </c>
      <c r="F37" s="9">
        <f>'Food consumption 20 50 calc'!F37/'Food consumption 20 50 calc'!C37</f>
        <v>0.21233336961831364</v>
      </c>
    </row>
    <row r="38" spans="1:6">
      <c r="B38" t="s">
        <v>36</v>
      </c>
      <c r="D38" s="9">
        <f>'Food consumption 20 50 calc'!D38/'Food consumption 20 50 calc'!C38</f>
        <v>1.1117428696998946</v>
      </c>
      <c r="E38" s="9">
        <f>'Food consumption 20 50 calc'!E38/'Food consumption 20 50 calc'!C38</f>
        <v>1.1813765000752516</v>
      </c>
      <c r="F38" s="9">
        <f>'Food consumption 20 50 calc'!F38/'Food consumption 20 50 calc'!C38</f>
        <v>1.2361474316564067</v>
      </c>
    </row>
    <row r="39" spans="1:6">
      <c r="B39" t="s">
        <v>29</v>
      </c>
      <c r="D39" s="9">
        <f>'Food consumption 20 50 calc'!D39/'Food consumption 20 50 calc'!C39</f>
        <v>1.9777012190131487</v>
      </c>
      <c r="E39" s="9">
        <f>'Food consumption 20 50 calc'!E39/'Food consumption 20 50 calc'!C39</f>
        <v>3.0461718241852411</v>
      </c>
      <c r="F39" s="9">
        <f>'Food consumption 20 50 calc'!F39/'Food consumption 20 50 calc'!C39</f>
        <v>4.3103075341363102</v>
      </c>
    </row>
    <row r="40" spans="1:6">
      <c r="B40" t="s">
        <v>37</v>
      </c>
      <c r="D40" s="9">
        <f>'Food consumption 20 50 calc'!D40/'Food consumption 20 50 calc'!C40</f>
        <v>3.6912543848207791</v>
      </c>
      <c r="E40" s="9">
        <f>'Food consumption 20 50 calc'!E40/'Food consumption 20 50 calc'!C40</f>
        <v>6.7637137626240476</v>
      </c>
      <c r="F40" s="9">
        <f>'Food consumption 20 50 calc'!F40/'Food consumption 20 50 calc'!C40</f>
        <v>10.473593277851647</v>
      </c>
    </row>
    <row r="41" spans="1:6">
      <c r="B41" t="s">
        <v>38</v>
      </c>
      <c r="D41" s="9">
        <f>'Food consumption 20 50 calc'!D41/'Food consumption 20 50 calc'!C41</f>
        <v>1.090877425042732</v>
      </c>
      <c r="E41" s="9">
        <f>'Food consumption 20 50 calc'!E41/'Food consumption 20 50 calc'!C41</f>
        <v>1.1441429044721505</v>
      </c>
      <c r="F41" s="9">
        <f>'Food consumption 20 50 calc'!F41/'Food consumption 20 50 calc'!C41</f>
        <v>1.1829497662232833</v>
      </c>
    </row>
    <row r="42" spans="1:6">
      <c r="B42" t="s">
        <v>5</v>
      </c>
      <c r="D42" s="9">
        <f>'Food consumption 20 50 calc'!D42/'Food consumption 20 50 calc'!C42</f>
        <v>1.1344362314403127</v>
      </c>
      <c r="E42" s="9">
        <f>'Food consumption 20 50 calc'!E42/'Food consumption 20 50 calc'!C42</f>
        <v>1.2257801842736165</v>
      </c>
      <c r="F42" s="9">
        <f>'Food consumption 20 50 calc'!F42/'Food consumption 20 50 calc'!C42</f>
        <v>1.3030399489096172</v>
      </c>
    </row>
    <row r="43" spans="1:6">
      <c r="B43" t="s">
        <v>39</v>
      </c>
      <c r="D43" s="9">
        <f>'Food consumption 20 50 calc'!D43/'Food consumption 20 50 calc'!C43</f>
        <v>0.95992623718692771</v>
      </c>
      <c r="E43" s="9">
        <f>'Food consumption 20 50 calc'!E43/'Food consumption 20 50 calc'!C43</f>
        <v>0.91196653310778042</v>
      </c>
      <c r="F43" s="9">
        <f>'Food consumption 20 50 calc'!F43/'Food consumption 20 50 calc'!C43</f>
        <v>0.89231952093262867</v>
      </c>
    </row>
    <row r="44" spans="1:6">
      <c r="B44" t="s">
        <v>7</v>
      </c>
      <c r="D44" s="9">
        <f>'Food consumption 20 50 calc'!D44/'Food consumption 20 50 calc'!C44</f>
        <v>2.3071786629008408</v>
      </c>
      <c r="E44" s="9">
        <f>'Food consumption 20 50 calc'!E44/'Food consumption 20 50 calc'!C44</f>
        <v>2.9146070968099469</v>
      </c>
      <c r="F44" s="9">
        <f>'Food consumption 20 50 calc'!F44/'Food consumption 20 50 calc'!C44</f>
        <v>2.2500992262422801</v>
      </c>
    </row>
    <row r="45" spans="1:6">
      <c r="B45" t="s">
        <v>8</v>
      </c>
      <c r="D45" s="9">
        <f>'Food consumption 20 50 calc'!D45/'Food consumption 20 50 calc'!C45</f>
        <v>0.96121938542361507</v>
      </c>
      <c r="E45" s="9">
        <f>'Food consumption 20 50 calc'!E45/'Food consumption 20 50 calc'!C45</f>
        <v>0.93262796607056941</v>
      </c>
      <c r="F45" s="9">
        <f>'Food consumption 20 50 calc'!F45/'Food consumption 20 50 calc'!C45</f>
        <v>0.934197437687461</v>
      </c>
    </row>
    <row r="46" spans="1:6">
      <c r="D46" s="10">
        <f>'Food consumption 20 50 calc'!D46/'Food consumption 20 50 calc'!C46</f>
        <v>1.0290973716320007</v>
      </c>
      <c r="E46" s="10">
        <f>'Food consumption 20 50 calc'!E46/'Food consumption 20 50 calc'!C46</f>
        <v>1.0352528574755342</v>
      </c>
      <c r="F46" s="10">
        <f>'Food consumption 20 50 calc'!F46/'Food consumption 20 50 calc'!C46</f>
        <v>1.0410443056878458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2"/>
  <sheetViews>
    <sheetView topLeftCell="A13" workbookViewId="0">
      <selection activeCell="K14" sqref="K14"/>
    </sheetView>
  </sheetViews>
  <sheetFormatPr defaultColWidth="12.140625" defaultRowHeight="15"/>
  <cols>
    <col min="1" max="1" width="23.85546875" customWidth="1"/>
  </cols>
  <sheetData>
    <row r="1" spans="1:14">
      <c r="C1" s="21">
        <v>2020</v>
      </c>
      <c r="D1" s="21"/>
      <c r="E1" s="21"/>
      <c r="F1" s="21"/>
      <c r="G1" s="21">
        <v>2030</v>
      </c>
      <c r="H1" s="21"/>
      <c r="I1" s="21"/>
      <c r="J1" s="21"/>
      <c r="K1" s="21">
        <v>2050</v>
      </c>
      <c r="L1" s="21"/>
      <c r="M1" s="21"/>
      <c r="N1" s="21"/>
    </row>
    <row r="2" spans="1:14">
      <c r="A2" s="1" t="s">
        <v>21</v>
      </c>
      <c r="B2" s="1" t="s">
        <v>54</v>
      </c>
      <c r="C2" s="1" t="s">
        <v>55</v>
      </c>
      <c r="D2" s="1" t="s">
        <v>56</v>
      </c>
      <c r="E2" s="1" t="s">
        <v>57</v>
      </c>
      <c r="F2" s="1" t="s">
        <v>58</v>
      </c>
      <c r="G2" s="1" t="s">
        <v>55</v>
      </c>
      <c r="H2" s="1" t="s">
        <v>56</v>
      </c>
      <c r="I2" s="1" t="s">
        <v>57</v>
      </c>
      <c r="J2" s="1" t="s">
        <v>58</v>
      </c>
      <c r="K2" s="1" t="s">
        <v>55</v>
      </c>
      <c r="L2" s="1" t="s">
        <v>56</v>
      </c>
      <c r="M2" s="1" t="s">
        <v>57</v>
      </c>
      <c r="N2" s="1" t="s">
        <v>58</v>
      </c>
    </row>
    <row r="3" spans="1:14">
      <c r="A3" t="s">
        <v>33</v>
      </c>
      <c r="B3" s="7">
        <v>125</v>
      </c>
      <c r="C3" s="9">
        <f>'Food consumption 20 50 calc'!C35</f>
        <v>64.681031826397714</v>
      </c>
      <c r="D3" s="9">
        <f>C3/B3</f>
        <v>0.51744825461118171</v>
      </c>
      <c r="E3" s="9">
        <f>D3*7</f>
        <v>3.6221377822782719</v>
      </c>
      <c r="F3" s="9">
        <f>D3*365/12</f>
        <v>15.739051077756777</v>
      </c>
      <c r="G3" s="9">
        <f>'Food consumption 20 50 calc'!D35</f>
        <v>64.196251660122115</v>
      </c>
      <c r="H3" s="9">
        <f t="shared" ref="H3:H13" si="0">G3/B3</f>
        <v>0.51357001328097696</v>
      </c>
      <c r="I3" s="9">
        <f>H3*7</f>
        <v>3.5949900929668388</v>
      </c>
      <c r="J3" s="9">
        <f>H3*365/12</f>
        <v>15.621087903963049</v>
      </c>
      <c r="K3" s="9">
        <f>'Food consumption 20 50 calc'!F35</f>
        <v>65.333901087882353</v>
      </c>
      <c r="L3" s="9">
        <f t="shared" ref="L3:L13" si="1">K3/B3</f>
        <v>0.52267120870305883</v>
      </c>
      <c r="M3" s="9">
        <f>L3*7</f>
        <v>3.6586984609214119</v>
      </c>
      <c r="N3" s="9">
        <f>L3*365/12</f>
        <v>15.897915931384707</v>
      </c>
    </row>
    <row r="4" spans="1:14">
      <c r="A4" t="s">
        <v>34</v>
      </c>
      <c r="B4" s="7">
        <v>100</v>
      </c>
      <c r="C4" s="9">
        <f>'Food consumption 20 50 calc'!C36</f>
        <v>211.77008016297148</v>
      </c>
      <c r="D4" s="9">
        <f t="shared" ref="D4:D13" si="2">C4/B4</f>
        <v>2.1177008016297147</v>
      </c>
      <c r="E4" s="9">
        <f t="shared" ref="E4:E13" si="3">D4*7</f>
        <v>14.823905611408003</v>
      </c>
      <c r="F4" s="9">
        <f t="shared" ref="F4:F13" si="4">D4*365/12</f>
        <v>64.413399382903819</v>
      </c>
      <c r="G4" s="9">
        <f>'Food consumption 20 50 calc'!D36</f>
        <v>154.87501703193291</v>
      </c>
      <c r="H4" s="9">
        <f t="shared" si="0"/>
        <v>1.5487501703193292</v>
      </c>
      <c r="I4" s="9">
        <f t="shared" ref="I4:I13" si="5">H4*7</f>
        <v>10.841251192235305</v>
      </c>
      <c r="J4" s="9">
        <f t="shared" ref="J4:J13" si="6">H4*365/12</f>
        <v>47.107817680546255</v>
      </c>
      <c r="K4" s="9">
        <f>'Food consumption 20 50 calc'!F36</f>
        <v>47.065905241020943</v>
      </c>
      <c r="L4" s="9">
        <f t="shared" si="1"/>
        <v>0.47065905241020944</v>
      </c>
      <c r="M4" s="9">
        <f t="shared" ref="M4:M13" si="7">L4*7</f>
        <v>3.2946133668714661</v>
      </c>
      <c r="N4" s="9">
        <f t="shared" ref="N4:N13" si="8">L4*365/12</f>
        <v>14.315879510810538</v>
      </c>
    </row>
    <row r="5" spans="1:14">
      <c r="A5" t="s">
        <v>35</v>
      </c>
      <c r="B5" s="7">
        <v>120</v>
      </c>
      <c r="C5" s="9">
        <f>'Food consumption 20 50 calc'!C37</f>
        <v>101.19926336753024</v>
      </c>
      <c r="D5" s="9">
        <f t="shared" si="2"/>
        <v>0.84332719472941864</v>
      </c>
      <c r="E5" s="9">
        <f t="shared" si="3"/>
        <v>5.9032903631059304</v>
      </c>
      <c r="F5" s="9">
        <f t="shared" si="4"/>
        <v>25.651202173019815</v>
      </c>
      <c r="G5" s="9">
        <f>'Food consumption 20 50 calc'!D37</f>
        <v>81.215394012529117</v>
      </c>
      <c r="H5" s="9">
        <f t="shared" si="0"/>
        <v>0.67679495010440927</v>
      </c>
      <c r="I5" s="9">
        <f t="shared" si="5"/>
        <v>4.7375646507308646</v>
      </c>
      <c r="J5" s="9">
        <f t="shared" si="6"/>
        <v>20.585846399009117</v>
      </c>
      <c r="K5" s="9">
        <f>'Food consumption 20 50 calc'!F37</f>
        <v>21.487980593718866</v>
      </c>
      <c r="L5" s="9">
        <f t="shared" si="1"/>
        <v>0.17906650494765722</v>
      </c>
      <c r="M5" s="9">
        <f t="shared" si="7"/>
        <v>1.2534655346336006</v>
      </c>
      <c r="N5" s="9">
        <f t="shared" si="8"/>
        <v>5.4466061921579074</v>
      </c>
    </row>
    <row r="6" spans="1:14">
      <c r="A6" t="s">
        <v>36</v>
      </c>
      <c r="B6" s="7">
        <v>100</v>
      </c>
      <c r="C6" s="9">
        <f>'Food consumption 20 50 calc'!C38</f>
        <v>17.868603307743996</v>
      </c>
      <c r="D6" s="9">
        <f t="shared" si="2"/>
        <v>0.17868603307743997</v>
      </c>
      <c r="E6" s="9">
        <f t="shared" si="3"/>
        <v>1.2508022315420797</v>
      </c>
      <c r="F6" s="9">
        <f t="shared" si="4"/>
        <v>5.4350335061054658</v>
      </c>
      <c r="G6" s="9">
        <f>'Food consumption 20 50 calc'!D38</f>
        <v>19.865292318880339</v>
      </c>
      <c r="H6" s="9">
        <f t="shared" si="0"/>
        <v>0.1986529231888034</v>
      </c>
      <c r="I6" s="9">
        <f t="shared" si="5"/>
        <v>1.3905704623216237</v>
      </c>
      <c r="J6" s="9">
        <f t="shared" si="6"/>
        <v>6.0423597469927701</v>
      </c>
      <c r="K6" s="9">
        <f>'Food consumption 20 50 calc'!F38</f>
        <v>22.088228086154913</v>
      </c>
      <c r="L6" s="9">
        <f t="shared" si="1"/>
        <v>0.22088228086154912</v>
      </c>
      <c r="M6" s="9">
        <f t="shared" si="7"/>
        <v>1.5461759660308438</v>
      </c>
      <c r="N6" s="9">
        <f t="shared" si="8"/>
        <v>6.7185027095387859</v>
      </c>
    </row>
    <row r="7" spans="1:14">
      <c r="A7" t="s">
        <v>29</v>
      </c>
      <c r="B7" s="7">
        <v>20</v>
      </c>
      <c r="C7" s="9">
        <f>'Food consumption 20 50 calc'!C39</f>
        <v>12.898786245138075</v>
      </c>
      <c r="D7" s="9">
        <f t="shared" si="2"/>
        <v>0.64493931225690371</v>
      </c>
      <c r="E7" s="9">
        <f t="shared" si="3"/>
        <v>4.5145751857983258</v>
      </c>
      <c r="F7" s="9">
        <f t="shared" si="4"/>
        <v>19.616904081147489</v>
      </c>
      <c r="G7" s="9">
        <f>'Food consumption 20 50 calc'!D39</f>
        <v>25.509945280799606</v>
      </c>
      <c r="H7" s="9">
        <f t="shared" si="0"/>
        <v>1.2754972640399802</v>
      </c>
      <c r="I7" s="9">
        <f t="shared" si="5"/>
        <v>8.928480848279861</v>
      </c>
      <c r="J7" s="9">
        <f t="shared" si="6"/>
        <v>38.796375114549399</v>
      </c>
      <c r="K7" s="9">
        <f>'Food consumption 20 50 calc'!F39</f>
        <v>55.597735533632445</v>
      </c>
      <c r="L7" s="9">
        <f t="shared" si="1"/>
        <v>2.7798867766816224</v>
      </c>
      <c r="M7" s="9">
        <f t="shared" si="7"/>
        <v>19.459207436771358</v>
      </c>
      <c r="N7" s="9">
        <f t="shared" si="8"/>
        <v>84.554889457399341</v>
      </c>
    </row>
    <row r="8" spans="1:14">
      <c r="A8" t="s">
        <v>37</v>
      </c>
      <c r="B8" s="7">
        <v>80</v>
      </c>
      <c r="C8" s="9">
        <f>'Food consumption 20 50 calc'!C40</f>
        <v>5.9280023497608294</v>
      </c>
      <c r="D8" s="9">
        <f t="shared" si="2"/>
        <v>7.4100029372010365E-2</v>
      </c>
      <c r="E8" s="9">
        <f t="shared" si="3"/>
        <v>0.5187002056040726</v>
      </c>
      <c r="F8" s="9">
        <f t="shared" si="4"/>
        <v>2.2538758933986487</v>
      </c>
      <c r="G8" s="9">
        <f>'Food consumption 20 50 calc'!D40</f>
        <v>21.881764666782544</v>
      </c>
      <c r="H8" s="9">
        <f t="shared" si="0"/>
        <v>0.27352205833478183</v>
      </c>
      <c r="I8" s="9">
        <f t="shared" si="5"/>
        <v>1.9146544083434729</v>
      </c>
      <c r="J8" s="9">
        <f t="shared" si="6"/>
        <v>8.3196292743496141</v>
      </c>
      <c r="K8" s="9">
        <f>'Food consumption 20 50 calc'!F40</f>
        <v>62.087485561543794</v>
      </c>
      <c r="L8" s="9">
        <f t="shared" si="1"/>
        <v>0.77609356951929742</v>
      </c>
      <c r="M8" s="9">
        <f t="shared" si="7"/>
        <v>5.4326549866350824</v>
      </c>
      <c r="N8" s="9">
        <f t="shared" si="8"/>
        <v>23.606179406211965</v>
      </c>
    </row>
    <row r="9" spans="1:14">
      <c r="A9" t="s">
        <v>38</v>
      </c>
      <c r="B9" s="7">
        <v>80</v>
      </c>
      <c r="C9" s="9">
        <f>'Food consumption 20 50 calc'!C41</f>
        <v>1166.3773947650916</v>
      </c>
      <c r="D9" s="9">
        <f t="shared" si="2"/>
        <v>14.579717434563644</v>
      </c>
      <c r="E9" s="9">
        <f t="shared" si="3"/>
        <v>102.05802204194551</v>
      </c>
      <c r="F9" s="9">
        <f t="shared" si="4"/>
        <v>443.46640530131089</v>
      </c>
      <c r="G9" s="9">
        <f>'Food consumption 20 50 calc'!D41</f>
        <v>1272.3747690293933</v>
      </c>
      <c r="H9" s="9">
        <f t="shared" si="0"/>
        <v>15.904684612867417</v>
      </c>
      <c r="I9" s="9">
        <f t="shared" si="5"/>
        <v>111.33279229007192</v>
      </c>
      <c r="J9" s="9">
        <f t="shared" si="6"/>
        <v>483.76749030805058</v>
      </c>
      <c r="K9" s="9">
        <f>'Food consumption 20 50 calc'!F41</f>
        <v>1379.7658664654873</v>
      </c>
      <c r="L9" s="9">
        <f t="shared" si="1"/>
        <v>17.247073330818591</v>
      </c>
      <c r="M9" s="9">
        <f t="shared" si="7"/>
        <v>120.72951331573013</v>
      </c>
      <c r="N9" s="9">
        <f t="shared" si="8"/>
        <v>524.59848047906542</v>
      </c>
    </row>
    <row r="10" spans="1:14">
      <c r="A10" t="s">
        <v>5</v>
      </c>
      <c r="B10" s="7">
        <v>20</v>
      </c>
      <c r="C10" s="9">
        <f>'Food consumption 20 50 calc'!C42</f>
        <v>165.65035226704833</v>
      </c>
      <c r="D10" s="9">
        <f t="shared" si="2"/>
        <v>8.2825176133524163</v>
      </c>
      <c r="E10" s="9">
        <f t="shared" si="3"/>
        <v>57.977623293466912</v>
      </c>
      <c r="F10" s="9">
        <f t="shared" si="4"/>
        <v>251.92657740613598</v>
      </c>
      <c r="G10" s="9">
        <f>'Food consumption 20 50 calc'!D42</f>
        <v>187.91976136259058</v>
      </c>
      <c r="H10" s="9">
        <f t="shared" si="0"/>
        <v>9.3959880681295296</v>
      </c>
      <c r="I10" s="9">
        <f t="shared" si="5"/>
        <v>65.771916476906711</v>
      </c>
      <c r="J10" s="9">
        <f t="shared" si="6"/>
        <v>285.79463707227319</v>
      </c>
      <c r="K10" s="9">
        <f>'Food consumption 20 50 calc'!F42</f>
        <v>215.84902655491473</v>
      </c>
      <c r="L10" s="9">
        <f t="shared" si="1"/>
        <v>10.792451327745736</v>
      </c>
      <c r="M10" s="9">
        <f t="shared" si="7"/>
        <v>75.547159294220151</v>
      </c>
      <c r="N10" s="9">
        <f t="shared" si="8"/>
        <v>328.27039455226617</v>
      </c>
    </row>
    <row r="11" spans="1:14">
      <c r="A11" t="s">
        <v>39</v>
      </c>
      <c r="B11" s="7">
        <v>15</v>
      </c>
      <c r="C11" s="9">
        <f>'Food consumption 20 50 calc'!C43</f>
        <v>10.691720383652054</v>
      </c>
      <c r="D11" s="9">
        <f t="shared" si="2"/>
        <v>0.71278135891013694</v>
      </c>
      <c r="E11" s="9">
        <f t="shared" si="3"/>
        <v>4.9894695123709587</v>
      </c>
      <c r="F11" s="9">
        <f t="shared" si="4"/>
        <v>21.680433000183331</v>
      </c>
      <c r="G11" s="9">
        <f>'Food consumption 20 50 calc'!D43</f>
        <v>10.263262916933892</v>
      </c>
      <c r="H11" s="9">
        <f t="shared" si="0"/>
        <v>0.68421752779559275</v>
      </c>
      <c r="I11" s="9">
        <f t="shared" si="5"/>
        <v>4.7895226945691496</v>
      </c>
      <c r="J11" s="9">
        <f t="shared" si="6"/>
        <v>20.81161647044928</v>
      </c>
      <c r="K11" s="9">
        <f>'Food consumption 20 50 calc'!F43</f>
        <v>9.5404308106860221</v>
      </c>
      <c r="L11" s="9">
        <f t="shared" si="1"/>
        <v>0.63602872071240146</v>
      </c>
      <c r="M11" s="9">
        <f t="shared" si="7"/>
        <v>4.4522010449868104</v>
      </c>
      <c r="N11" s="9">
        <f t="shared" si="8"/>
        <v>19.345873588335547</v>
      </c>
    </row>
    <row r="12" spans="1:14">
      <c r="A12" t="s">
        <v>7</v>
      </c>
      <c r="B12" s="7">
        <v>50</v>
      </c>
      <c r="C12" s="9">
        <f>'Food consumption 20 50 calc'!C44</f>
        <v>3.179010586114702</v>
      </c>
      <c r="D12" s="9">
        <f t="shared" si="2"/>
        <v>6.3580211722294042E-2</v>
      </c>
      <c r="E12" s="9">
        <f t="shared" si="3"/>
        <v>0.44506148205605828</v>
      </c>
      <c r="F12" s="9">
        <f t="shared" si="4"/>
        <v>1.9338981065531105</v>
      </c>
      <c r="G12" s="9">
        <f>'Food consumption 20 50 calc'!D44</f>
        <v>7.3345453934197371</v>
      </c>
      <c r="H12" s="9">
        <f t="shared" si="0"/>
        <v>0.14669090786839475</v>
      </c>
      <c r="I12" s="9">
        <f t="shared" si="5"/>
        <v>1.0268363550787634</v>
      </c>
      <c r="J12" s="9">
        <f t="shared" si="6"/>
        <v>4.4618484476636739</v>
      </c>
      <c r="K12" s="9">
        <f>'Food consumption 20 50 calc'!F44</f>
        <v>7.1530892600327087</v>
      </c>
      <c r="L12" s="9">
        <f t="shared" si="1"/>
        <v>0.14306178520065418</v>
      </c>
      <c r="M12" s="9">
        <f t="shared" si="7"/>
        <v>1.0014324964045793</v>
      </c>
      <c r="N12" s="9">
        <f t="shared" si="8"/>
        <v>4.3514626331865651</v>
      </c>
    </row>
    <row r="13" spans="1:14">
      <c r="A13" t="s">
        <v>8</v>
      </c>
      <c r="B13" s="7">
        <v>75</v>
      </c>
      <c r="C13" s="9">
        <f>'Food consumption 20 50 calc'!C45</f>
        <v>500.50508776402029</v>
      </c>
      <c r="D13" s="9">
        <f t="shared" si="2"/>
        <v>6.6734011701869376</v>
      </c>
      <c r="E13" s="9">
        <f t="shared" si="3"/>
        <v>46.713808191308566</v>
      </c>
      <c r="F13" s="9">
        <f t="shared" si="4"/>
        <v>202.98261892651934</v>
      </c>
      <c r="G13" s="9">
        <f>'Food consumption 20 50 calc'!D45</f>
        <v>481.09519286192409</v>
      </c>
      <c r="H13" s="9">
        <f t="shared" si="0"/>
        <v>6.4146025714923214</v>
      </c>
      <c r="I13" s="9">
        <f t="shared" si="5"/>
        <v>44.902218000446247</v>
      </c>
      <c r="J13" s="9">
        <f t="shared" si="6"/>
        <v>195.1108282162248</v>
      </c>
      <c r="K13" s="9">
        <f>'Food consumption 20 50 calc'!F45</f>
        <v>467.57057053868556</v>
      </c>
      <c r="L13" s="9">
        <f t="shared" si="1"/>
        <v>6.2342742738491408</v>
      </c>
      <c r="M13" s="9">
        <f t="shared" si="7"/>
        <v>43.639919916943988</v>
      </c>
      <c r="N13" s="9">
        <f t="shared" si="8"/>
        <v>189.6258424962447</v>
      </c>
    </row>
    <row r="14" spans="1:14">
      <c r="A14" t="s">
        <v>9</v>
      </c>
      <c r="C14" s="20">
        <f>SUM(C3:C13)</f>
        <v>2260.7493330254688</v>
      </c>
      <c r="G14" s="20">
        <f>SUM(G3:G13)</f>
        <v>2326.5311965353085</v>
      </c>
      <c r="K14" s="20">
        <f>SUM(K3:K13)</f>
        <v>2353.5402197337594</v>
      </c>
    </row>
    <row r="15" spans="1:14">
      <c r="C15" s="21">
        <v>2020</v>
      </c>
      <c r="D15" s="21"/>
      <c r="E15" s="21"/>
      <c r="F15" s="21"/>
      <c r="G15" s="21">
        <v>2030</v>
      </c>
      <c r="H15" s="21"/>
      <c r="I15" s="21"/>
      <c r="J15" s="21"/>
      <c r="K15" s="21">
        <v>2050</v>
      </c>
      <c r="L15" s="21"/>
      <c r="M15" s="21"/>
      <c r="N15" s="21"/>
    </row>
    <row r="16" spans="1:14">
      <c r="A16" s="1" t="s">
        <v>21</v>
      </c>
      <c r="B16" s="1" t="s">
        <v>54</v>
      </c>
      <c r="C16" s="1" t="s">
        <v>55</v>
      </c>
      <c r="D16" s="1" t="s">
        <v>56</v>
      </c>
      <c r="E16" s="1" t="s">
        <v>57</v>
      </c>
      <c r="F16" s="1" t="s">
        <v>58</v>
      </c>
      <c r="G16" s="1" t="s">
        <v>55</v>
      </c>
      <c r="H16" s="1" t="s">
        <v>56</v>
      </c>
      <c r="I16" s="1" t="s">
        <v>57</v>
      </c>
      <c r="J16" s="1" t="s">
        <v>58</v>
      </c>
      <c r="K16" s="1" t="s">
        <v>55</v>
      </c>
      <c r="L16" s="1" t="s">
        <v>56</v>
      </c>
      <c r="M16" s="1" t="s">
        <v>57</v>
      </c>
      <c r="N16" s="1" t="s">
        <v>58</v>
      </c>
    </row>
    <row r="17" spans="1:14">
      <c r="A17" t="s">
        <v>33</v>
      </c>
      <c r="B17">
        <v>125</v>
      </c>
      <c r="C17" s="9">
        <f>'Food consumption 20 50 calc'!C35</f>
        <v>64.681031826397714</v>
      </c>
      <c r="D17" s="4">
        <f>C17/B17</f>
        <v>0.51744825461118171</v>
      </c>
      <c r="E17" s="4">
        <f>D17*7</f>
        <v>3.6221377822782719</v>
      </c>
      <c r="F17" s="4">
        <f>D17*365/12</f>
        <v>15.739051077756777</v>
      </c>
      <c r="G17" s="4">
        <f>'Food consumption 20 50 calc'!D35</f>
        <v>64.196251660122115</v>
      </c>
      <c r="H17" s="4">
        <f t="shared" ref="H17:H31" si="9">G17/B17</f>
        <v>0.51357001328097696</v>
      </c>
      <c r="I17" s="4">
        <f>H17*7</f>
        <v>3.5949900929668388</v>
      </c>
      <c r="J17" s="4">
        <f>H17*365/12</f>
        <v>15.621087903963049</v>
      </c>
      <c r="K17" s="9">
        <f>'Food consumption 20 50 calc'!F35</f>
        <v>65.333901087882353</v>
      </c>
      <c r="L17" s="4">
        <f t="shared" ref="L17:L31" si="10">K17/B17</f>
        <v>0.52267120870305883</v>
      </c>
      <c r="M17" s="4">
        <f>L17*7</f>
        <v>3.6586984609214119</v>
      </c>
      <c r="N17" s="4">
        <f>L17*365/12</f>
        <v>15.897915931384707</v>
      </c>
    </row>
    <row r="18" spans="1:14">
      <c r="A18" t="s">
        <v>12</v>
      </c>
      <c r="B18">
        <v>100</v>
      </c>
      <c r="C18" s="9">
        <f>'Food consumption 20 50 calc'!C12</f>
        <v>12.61427604307325</v>
      </c>
      <c r="D18" s="4">
        <f t="shared" ref="D18:D31" si="11">C18/B18</f>
        <v>0.1261427604307325</v>
      </c>
      <c r="E18" s="4">
        <f t="shared" ref="E18:E31" si="12">D18*7</f>
        <v>0.88299932301512751</v>
      </c>
      <c r="F18" s="4">
        <f t="shared" ref="F18:F31" si="13">D18*365/12</f>
        <v>3.8368422964347801</v>
      </c>
      <c r="G18" s="4">
        <f>'Food consumption 20 50 calc'!D12</f>
        <v>9.6943786501461187</v>
      </c>
      <c r="H18" s="4">
        <f t="shared" si="9"/>
        <v>9.6943786501461182E-2</v>
      </c>
      <c r="I18" s="4">
        <f t="shared" ref="I18:I31" si="14">H18*7</f>
        <v>0.67860650551022828</v>
      </c>
      <c r="J18" s="4">
        <f t="shared" ref="J18:J31" si="15">H18*365/12</f>
        <v>2.9487068394194442</v>
      </c>
      <c r="K18" s="9">
        <f>'Food consumption 20 50 calc'!F12</f>
        <v>4.887045255675277</v>
      </c>
      <c r="L18" s="4">
        <f t="shared" si="10"/>
        <v>4.8870452556752771E-2</v>
      </c>
      <c r="M18" s="4">
        <f t="shared" ref="M18:M31" si="16">L18*7</f>
        <v>0.3420931678972694</v>
      </c>
      <c r="N18" s="4">
        <f t="shared" ref="N18:N31" si="17">L18*365/12</f>
        <v>1.4864762652678969</v>
      </c>
    </row>
    <row r="19" spans="1:14">
      <c r="A19" t="s">
        <v>13</v>
      </c>
      <c r="B19">
        <v>60</v>
      </c>
      <c r="C19" s="9">
        <f>'Food consumption 20 50 calc'!C13</f>
        <v>47.787440601000846</v>
      </c>
      <c r="D19" s="4">
        <f t="shared" si="11"/>
        <v>0.79645734335001406</v>
      </c>
      <c r="E19" s="4">
        <f t="shared" si="12"/>
        <v>5.5752014034500981</v>
      </c>
      <c r="F19" s="4">
        <f t="shared" si="13"/>
        <v>24.225577526896259</v>
      </c>
      <c r="G19" s="9">
        <f>'Food consumption 20 50 calc'!D13</f>
        <v>38.091796061583146</v>
      </c>
      <c r="H19" s="4">
        <f t="shared" si="9"/>
        <v>0.63486326769305246</v>
      </c>
      <c r="I19" s="4">
        <f t="shared" si="14"/>
        <v>4.4440428738513669</v>
      </c>
      <c r="J19" s="4">
        <f t="shared" si="15"/>
        <v>19.310424392330344</v>
      </c>
      <c r="K19" s="9">
        <f>'Food consumption 20 50 calc'!F13</f>
        <v>19.627980973610288</v>
      </c>
      <c r="L19" s="4">
        <f t="shared" si="10"/>
        <v>0.32713301622683816</v>
      </c>
      <c r="M19" s="4">
        <f t="shared" si="16"/>
        <v>2.2899311135878673</v>
      </c>
      <c r="N19" s="4">
        <f t="shared" si="17"/>
        <v>9.9502959102329935</v>
      </c>
    </row>
    <row r="20" spans="1:14">
      <c r="A20" t="s">
        <v>14</v>
      </c>
      <c r="B20">
        <v>120</v>
      </c>
      <c r="C20" s="9">
        <f>'Food consumption 20 50 calc'!C14</f>
        <v>101.19926336753024</v>
      </c>
      <c r="D20" s="4">
        <f t="shared" si="11"/>
        <v>0.84332719472941864</v>
      </c>
      <c r="E20" s="4">
        <f t="shared" si="12"/>
        <v>5.9032903631059304</v>
      </c>
      <c r="F20" s="4">
        <f t="shared" si="13"/>
        <v>25.651202173019815</v>
      </c>
      <c r="G20" s="4">
        <f>'Food consumption 20 50 calc'!D14</f>
        <v>81.215394012529117</v>
      </c>
      <c r="H20" s="4">
        <f t="shared" si="9"/>
        <v>0.67679495010440927</v>
      </c>
      <c r="I20" s="4">
        <f t="shared" si="14"/>
        <v>4.7375646507308646</v>
      </c>
      <c r="J20" s="4">
        <f t="shared" si="15"/>
        <v>20.585846399009117</v>
      </c>
      <c r="K20" s="9">
        <f>'Food consumption 20 50 calc'!F14</f>
        <v>21.487980593718866</v>
      </c>
      <c r="L20" s="4">
        <f t="shared" si="10"/>
        <v>0.17906650494765722</v>
      </c>
      <c r="M20" s="4">
        <f t="shared" si="16"/>
        <v>1.2534655346336006</v>
      </c>
      <c r="N20" s="4">
        <f t="shared" si="17"/>
        <v>5.4466061921579074</v>
      </c>
    </row>
    <row r="21" spans="1:14">
      <c r="A21" t="s">
        <v>17</v>
      </c>
      <c r="B21">
        <v>100</v>
      </c>
      <c r="C21" s="9">
        <f>'Food consumption 20 50 calc'!C38</f>
        <v>17.868603307743996</v>
      </c>
      <c r="D21" s="4">
        <f t="shared" si="11"/>
        <v>0.17868603307743997</v>
      </c>
      <c r="E21" s="4">
        <f t="shared" si="12"/>
        <v>1.2508022315420797</v>
      </c>
      <c r="F21" s="4">
        <f t="shared" si="13"/>
        <v>5.4350335061054658</v>
      </c>
      <c r="G21" s="9">
        <f>'Food consumption 20 50 calc'!D38</f>
        <v>19.865292318880339</v>
      </c>
      <c r="H21" s="4">
        <f t="shared" si="9"/>
        <v>0.1986529231888034</v>
      </c>
      <c r="I21" s="4">
        <f t="shared" si="14"/>
        <v>1.3905704623216237</v>
      </c>
      <c r="J21" s="4">
        <f t="shared" si="15"/>
        <v>6.0423597469927701</v>
      </c>
      <c r="K21" s="9">
        <f>'Food consumption 20 50 calc'!F38</f>
        <v>22.088228086154913</v>
      </c>
      <c r="L21" s="4">
        <f t="shared" si="10"/>
        <v>0.22088228086154912</v>
      </c>
      <c r="M21" s="4">
        <f t="shared" si="16"/>
        <v>1.5461759660308438</v>
      </c>
      <c r="N21" s="4">
        <f t="shared" si="17"/>
        <v>6.7185027095387859</v>
      </c>
    </row>
    <row r="22" spans="1:14">
      <c r="A22" t="s">
        <v>18</v>
      </c>
      <c r="B22">
        <v>100</v>
      </c>
      <c r="C22" s="9">
        <f>'Food consumption 20 50 calc'!C18</f>
        <v>107.80047339832076</v>
      </c>
      <c r="D22" s="4">
        <f t="shared" si="11"/>
        <v>1.0780047339832075</v>
      </c>
      <c r="E22" s="4">
        <f t="shared" si="12"/>
        <v>7.5460331378824526</v>
      </c>
      <c r="F22" s="4">
        <f t="shared" si="13"/>
        <v>32.789310658655893</v>
      </c>
      <c r="G22" s="9">
        <f>'Food consumption 20 50 calc'!D18</f>
        <v>72.256025779413406</v>
      </c>
      <c r="H22" s="4">
        <f t="shared" si="9"/>
        <v>0.72256025779413402</v>
      </c>
      <c r="I22" s="4">
        <f t="shared" si="14"/>
        <v>5.057921804558938</v>
      </c>
      <c r="J22" s="4">
        <f t="shared" si="15"/>
        <v>21.977874507904911</v>
      </c>
      <c r="K22" s="9">
        <f>'Food consumption 20 50 calc'!F18</f>
        <v>4.252489904453709</v>
      </c>
      <c r="L22" s="4">
        <f t="shared" si="10"/>
        <v>4.2524899044537087E-2</v>
      </c>
      <c r="M22" s="4">
        <f t="shared" si="16"/>
        <v>0.2976742933117596</v>
      </c>
      <c r="N22" s="4">
        <f t="shared" si="17"/>
        <v>1.2934656792713364</v>
      </c>
    </row>
    <row r="23" spans="1:14">
      <c r="A23" t="s">
        <v>19</v>
      </c>
      <c r="B23">
        <v>100</v>
      </c>
      <c r="C23" s="9">
        <f>'Food consumption 20 50 calc'!C19</f>
        <v>35.701944286239211</v>
      </c>
      <c r="D23" s="4">
        <f t="shared" si="11"/>
        <v>0.35701944286239212</v>
      </c>
      <c r="E23" s="4">
        <f t="shared" si="12"/>
        <v>2.4991361000367447</v>
      </c>
      <c r="F23" s="4">
        <f t="shared" si="13"/>
        <v>10.859341387064427</v>
      </c>
      <c r="G23" s="9">
        <f>'Food consumption 20 50 calc'!D19</f>
        <v>29.817509012894522</v>
      </c>
      <c r="H23" s="4">
        <f t="shared" si="9"/>
        <v>0.29817509012894522</v>
      </c>
      <c r="I23" s="4">
        <f t="shared" si="14"/>
        <v>2.0872256309026165</v>
      </c>
      <c r="J23" s="4">
        <f t="shared" si="15"/>
        <v>9.0694923247554176</v>
      </c>
      <c r="K23" s="9">
        <f>'Food consumption 20 50 calc'!F19</f>
        <v>18.298389107281661</v>
      </c>
      <c r="L23" s="4">
        <f t="shared" si="10"/>
        <v>0.18298389107281662</v>
      </c>
      <c r="M23" s="4">
        <f t="shared" si="16"/>
        <v>1.2808872375097164</v>
      </c>
      <c r="N23" s="4">
        <f t="shared" si="17"/>
        <v>5.5657600201315054</v>
      </c>
    </row>
    <row r="24" spans="1:14">
      <c r="A24" t="s">
        <v>20</v>
      </c>
      <c r="B24">
        <v>100</v>
      </c>
      <c r="C24" s="9">
        <f>'Food consumption 20 50 calc'!C20</f>
        <v>7.8659458343373938</v>
      </c>
      <c r="D24" s="4">
        <f t="shared" si="11"/>
        <v>7.8659458343373942E-2</v>
      </c>
      <c r="E24" s="4">
        <f t="shared" si="12"/>
        <v>0.55061620840361758</v>
      </c>
      <c r="F24" s="4">
        <f t="shared" si="13"/>
        <v>2.3925585246109575</v>
      </c>
      <c r="G24" s="9">
        <f>'Food consumption 20 50 calc'!D20</f>
        <v>5.0153075278957102</v>
      </c>
      <c r="H24" s="4">
        <f t="shared" si="9"/>
        <v>5.0153075278957099E-2</v>
      </c>
      <c r="I24" s="4">
        <f t="shared" si="14"/>
        <v>0.35107152695269972</v>
      </c>
      <c r="J24" s="4">
        <f t="shared" si="15"/>
        <v>1.5254893730682786</v>
      </c>
      <c r="K24" s="9">
        <f>'Food consumption 20 50 calc'!F20</f>
        <v>0</v>
      </c>
      <c r="L24" s="4">
        <f t="shared" si="10"/>
        <v>0</v>
      </c>
      <c r="M24" s="4">
        <f t="shared" si="16"/>
        <v>0</v>
      </c>
      <c r="N24" s="4">
        <f t="shared" si="17"/>
        <v>0</v>
      </c>
    </row>
    <row r="25" spans="1:14">
      <c r="A25" t="s">
        <v>29</v>
      </c>
      <c r="B25">
        <v>20</v>
      </c>
      <c r="C25" s="9">
        <f>'Food consumption 20 50 calc'!C39</f>
        <v>12.898786245138075</v>
      </c>
      <c r="D25" s="4">
        <f t="shared" si="11"/>
        <v>0.64493931225690371</v>
      </c>
      <c r="E25" s="4">
        <f t="shared" si="12"/>
        <v>4.5145751857983258</v>
      </c>
      <c r="F25" s="4">
        <f t="shared" si="13"/>
        <v>19.616904081147489</v>
      </c>
      <c r="G25" s="9">
        <f>'Food consumption 20 50 calc'!D39</f>
        <v>25.509945280799606</v>
      </c>
      <c r="H25" s="4">
        <f t="shared" si="9"/>
        <v>1.2754972640399802</v>
      </c>
      <c r="I25" s="4">
        <f t="shared" si="14"/>
        <v>8.928480848279861</v>
      </c>
      <c r="J25" s="4">
        <f t="shared" si="15"/>
        <v>38.796375114549399</v>
      </c>
      <c r="K25" s="9">
        <f>'Food consumption 20 50 calc'!F39</f>
        <v>55.597735533632445</v>
      </c>
      <c r="L25" s="4">
        <f t="shared" si="10"/>
        <v>2.7798867766816224</v>
      </c>
      <c r="M25" s="4">
        <f t="shared" si="16"/>
        <v>19.459207436771358</v>
      </c>
      <c r="N25" s="4">
        <f t="shared" si="17"/>
        <v>84.554889457399341</v>
      </c>
    </row>
    <row r="26" spans="1:14">
      <c r="A26" t="s">
        <v>37</v>
      </c>
      <c r="B26">
        <v>80</v>
      </c>
      <c r="C26" s="9">
        <f>'Food consumption 20 50 calc'!C40</f>
        <v>5.9280023497608294</v>
      </c>
      <c r="D26" s="4">
        <f t="shared" si="11"/>
        <v>7.4100029372010365E-2</v>
      </c>
      <c r="E26" s="4">
        <f t="shared" si="12"/>
        <v>0.5187002056040726</v>
      </c>
      <c r="F26" s="4">
        <f t="shared" si="13"/>
        <v>2.2538758933986487</v>
      </c>
      <c r="G26" s="9">
        <f>'Food consumption 20 50 calc'!D40</f>
        <v>21.881764666782544</v>
      </c>
      <c r="H26" s="4">
        <f t="shared" si="9"/>
        <v>0.27352205833478183</v>
      </c>
      <c r="I26" s="4">
        <f t="shared" si="14"/>
        <v>1.9146544083434729</v>
      </c>
      <c r="J26" s="4">
        <f t="shared" si="15"/>
        <v>8.3196292743496141</v>
      </c>
      <c r="K26" s="9">
        <f>'Food consumption 20 50 calc'!F40</f>
        <v>62.087485561543794</v>
      </c>
      <c r="L26" s="4">
        <f t="shared" si="10"/>
        <v>0.77609356951929742</v>
      </c>
      <c r="M26" s="4">
        <f t="shared" si="16"/>
        <v>5.4326549866350824</v>
      </c>
      <c r="N26" s="4">
        <f t="shared" si="17"/>
        <v>23.606179406211965</v>
      </c>
    </row>
    <row r="27" spans="1:14">
      <c r="A27" t="s">
        <v>38</v>
      </c>
      <c r="B27">
        <v>80</v>
      </c>
      <c r="C27" s="9">
        <f>'Food consumption 20 50 calc'!C41</f>
        <v>1166.3773947650916</v>
      </c>
      <c r="D27" s="4">
        <f t="shared" si="11"/>
        <v>14.579717434563644</v>
      </c>
      <c r="E27" s="4">
        <f t="shared" si="12"/>
        <v>102.05802204194551</v>
      </c>
      <c r="F27" s="4">
        <f t="shared" si="13"/>
        <v>443.46640530131089</v>
      </c>
      <c r="G27" s="9">
        <f>'Food consumption 20 50 calc'!D41</f>
        <v>1272.3747690293933</v>
      </c>
      <c r="H27" s="4">
        <f t="shared" si="9"/>
        <v>15.904684612867417</v>
      </c>
      <c r="I27" s="4">
        <f t="shared" si="14"/>
        <v>111.33279229007192</v>
      </c>
      <c r="J27" s="4">
        <f t="shared" si="15"/>
        <v>483.76749030805058</v>
      </c>
      <c r="K27" s="9">
        <f>'Food consumption 20 50 calc'!F41</f>
        <v>1379.7658664654873</v>
      </c>
      <c r="L27" s="4">
        <f t="shared" si="10"/>
        <v>17.247073330818591</v>
      </c>
      <c r="M27" s="4">
        <f t="shared" si="16"/>
        <v>120.72951331573013</v>
      </c>
      <c r="N27" s="4">
        <f t="shared" si="17"/>
        <v>524.59848047906542</v>
      </c>
    </row>
    <row r="28" spans="1:14">
      <c r="A28" t="s">
        <v>5</v>
      </c>
      <c r="B28">
        <v>20</v>
      </c>
      <c r="C28" s="9">
        <f>'Food consumption 20 50 calc'!C42</f>
        <v>165.65035226704833</v>
      </c>
      <c r="D28" s="4">
        <f t="shared" si="11"/>
        <v>8.2825176133524163</v>
      </c>
      <c r="E28" s="4">
        <f t="shared" si="12"/>
        <v>57.977623293466912</v>
      </c>
      <c r="F28" s="4">
        <f t="shared" si="13"/>
        <v>251.92657740613598</v>
      </c>
      <c r="G28" s="9">
        <f>'Food consumption 20 50 calc'!D42</f>
        <v>187.91976136259058</v>
      </c>
      <c r="H28" s="4">
        <f t="shared" si="9"/>
        <v>9.3959880681295296</v>
      </c>
      <c r="I28" s="4">
        <f t="shared" si="14"/>
        <v>65.771916476906711</v>
      </c>
      <c r="J28" s="4">
        <f t="shared" si="15"/>
        <v>285.79463707227319</v>
      </c>
      <c r="K28" s="9">
        <f>'Food consumption 20 50 calc'!F42</f>
        <v>215.84902655491473</v>
      </c>
      <c r="L28" s="4">
        <f t="shared" si="10"/>
        <v>10.792451327745736</v>
      </c>
      <c r="M28" s="4">
        <f t="shared" si="16"/>
        <v>75.547159294220151</v>
      </c>
      <c r="N28" s="4">
        <f t="shared" si="17"/>
        <v>328.27039455226617</v>
      </c>
    </row>
    <row r="29" spans="1:14">
      <c r="A29" t="s">
        <v>39</v>
      </c>
      <c r="B29">
        <v>15</v>
      </c>
      <c r="C29" s="9">
        <f>'Food consumption 20 50 calc'!C43</f>
        <v>10.691720383652054</v>
      </c>
      <c r="D29" s="4">
        <f t="shared" si="11"/>
        <v>0.71278135891013694</v>
      </c>
      <c r="E29" s="4">
        <f t="shared" si="12"/>
        <v>4.9894695123709587</v>
      </c>
      <c r="F29" s="4">
        <f t="shared" si="13"/>
        <v>21.680433000183331</v>
      </c>
      <c r="G29" s="9">
        <f>'Food consumption 20 50 calc'!D43</f>
        <v>10.263262916933892</v>
      </c>
      <c r="H29" s="4">
        <f t="shared" si="9"/>
        <v>0.68421752779559275</v>
      </c>
      <c r="I29" s="4">
        <f t="shared" si="14"/>
        <v>4.7895226945691496</v>
      </c>
      <c r="J29" s="4">
        <f t="shared" si="15"/>
        <v>20.81161647044928</v>
      </c>
      <c r="K29" s="9">
        <f>'Food consumption 20 50 calc'!F43</f>
        <v>9.5404308106860221</v>
      </c>
      <c r="L29" s="4">
        <f t="shared" si="10"/>
        <v>0.63602872071240146</v>
      </c>
      <c r="M29" s="4">
        <f t="shared" si="16"/>
        <v>4.4522010449868104</v>
      </c>
      <c r="N29" s="4">
        <f t="shared" si="17"/>
        <v>19.345873588335547</v>
      </c>
    </row>
    <row r="30" spans="1:14">
      <c r="A30" t="s">
        <v>7</v>
      </c>
      <c r="B30">
        <v>50</v>
      </c>
      <c r="C30" s="9">
        <f>'Food consumption 20 50 calc'!C44</f>
        <v>3.179010586114702</v>
      </c>
      <c r="D30" s="4">
        <f t="shared" si="11"/>
        <v>6.3580211722294042E-2</v>
      </c>
      <c r="E30" s="4">
        <f t="shared" si="12"/>
        <v>0.44506148205605828</v>
      </c>
      <c r="F30" s="4">
        <f t="shared" si="13"/>
        <v>1.9338981065531105</v>
      </c>
      <c r="G30" s="9">
        <f>'Food consumption 20 50 calc'!D44</f>
        <v>7.3345453934197371</v>
      </c>
      <c r="H30" s="4">
        <f t="shared" si="9"/>
        <v>0.14669090786839475</v>
      </c>
      <c r="I30" s="4">
        <f t="shared" si="14"/>
        <v>1.0268363550787634</v>
      </c>
      <c r="J30" s="4">
        <f t="shared" si="15"/>
        <v>4.4618484476636739</v>
      </c>
      <c r="K30" s="9">
        <f>'Food consumption 20 50 calc'!F44</f>
        <v>7.1530892600327087</v>
      </c>
      <c r="L30" s="4">
        <f t="shared" si="10"/>
        <v>0.14306178520065418</v>
      </c>
      <c r="M30" s="4">
        <f t="shared" si="16"/>
        <v>1.0014324964045793</v>
      </c>
      <c r="N30" s="4">
        <f t="shared" si="17"/>
        <v>4.3514626331865651</v>
      </c>
    </row>
    <row r="31" spans="1:14">
      <c r="A31" t="s">
        <v>8</v>
      </c>
      <c r="B31">
        <v>75</v>
      </c>
      <c r="C31" s="9">
        <f>'Food consumption 20 50 calc'!C45</f>
        <v>500.50508776402029</v>
      </c>
      <c r="D31" s="4">
        <f t="shared" si="11"/>
        <v>6.6734011701869376</v>
      </c>
      <c r="E31" s="4">
        <f t="shared" si="12"/>
        <v>46.713808191308566</v>
      </c>
      <c r="F31" s="4">
        <f t="shared" si="13"/>
        <v>202.98261892651934</v>
      </c>
      <c r="G31" s="9">
        <f>'Food consumption 20 50 calc'!D45</f>
        <v>481.09519286192409</v>
      </c>
      <c r="H31" s="4">
        <f t="shared" si="9"/>
        <v>6.4146025714923214</v>
      </c>
      <c r="I31" s="4">
        <f t="shared" si="14"/>
        <v>44.902218000446247</v>
      </c>
      <c r="J31" s="4">
        <f t="shared" si="15"/>
        <v>195.1108282162248</v>
      </c>
      <c r="K31" s="9">
        <f>'Food consumption 20 50 calc'!F45</f>
        <v>467.57057053868556</v>
      </c>
      <c r="L31" s="4">
        <f t="shared" si="10"/>
        <v>6.2342742738491408</v>
      </c>
      <c r="M31" s="4">
        <f t="shared" si="16"/>
        <v>43.639919916943988</v>
      </c>
      <c r="N31" s="4">
        <f t="shared" si="17"/>
        <v>189.6258424962447</v>
      </c>
    </row>
    <row r="32" spans="1:14">
      <c r="A32" t="s">
        <v>9</v>
      </c>
      <c r="C32" s="10">
        <f>SUM(C17:C31)</f>
        <v>2260.7493330254688</v>
      </c>
      <c r="G32" s="10">
        <f>SUM(G17:G31)</f>
        <v>2326.5311965353085</v>
      </c>
      <c r="K32" s="10">
        <f>SUM(K17:K31)</f>
        <v>2353.5402197337594</v>
      </c>
    </row>
  </sheetData>
  <mergeCells count="6">
    <mergeCell ref="C1:F1"/>
    <mergeCell ref="G1:J1"/>
    <mergeCell ref="K1:N1"/>
    <mergeCell ref="C15:F15"/>
    <mergeCell ref="G15:J15"/>
    <mergeCell ref="K15:N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I9"/>
  <sheetViews>
    <sheetView tabSelected="1" workbookViewId="0">
      <selection activeCell="G9" sqref="G9"/>
    </sheetView>
  </sheetViews>
  <sheetFormatPr defaultRowHeight="15"/>
  <cols>
    <col min="2" max="2" width="24.28515625" customWidth="1"/>
  </cols>
  <sheetData>
    <row r="1" spans="2:9">
      <c r="B1" s="13" t="s">
        <v>10</v>
      </c>
      <c r="C1" s="23" t="s">
        <v>59</v>
      </c>
      <c r="D1" s="23"/>
      <c r="E1" s="23"/>
      <c r="F1" s="23"/>
    </row>
    <row r="2" spans="2:9">
      <c r="B2" s="1" t="s">
        <v>60</v>
      </c>
      <c r="C2" s="13">
        <v>2020</v>
      </c>
      <c r="D2" s="13">
        <v>2030</v>
      </c>
      <c r="E2" s="13">
        <v>2040</v>
      </c>
      <c r="F2" s="13">
        <v>2050</v>
      </c>
    </row>
    <row r="3" spans="2:9">
      <c r="B3" s="14" t="s">
        <v>61</v>
      </c>
      <c r="C3" s="15">
        <f>'Food consumption 20 50 calc'!C18</f>
        <v>107.80047339832076</v>
      </c>
      <c r="D3" s="15">
        <f>'Food consumption 20 50 calc'!D18</f>
        <v>72.256025779413406</v>
      </c>
      <c r="E3" s="15">
        <f>'Food consumption 20 50 calc'!E18</f>
        <v>37.528550551246155</v>
      </c>
      <c r="F3" s="15">
        <f>'Food consumption 20 50 calc'!F18</f>
        <v>4.252489904453709</v>
      </c>
    </row>
    <row r="4" spans="2:9">
      <c r="B4" s="14" t="s">
        <v>7</v>
      </c>
      <c r="C4" s="15">
        <f>'Food consumption 20 50 calc'!C7</f>
        <v>3.179010586114702</v>
      </c>
      <c r="D4" s="15">
        <f>'Food consumption 20 50 calc'!D7</f>
        <v>7.3345453934197371</v>
      </c>
      <c r="E4" s="15">
        <f>'Food consumption 20 50 calc'!E7</f>
        <v>9.2655668151238597</v>
      </c>
      <c r="F4" s="15">
        <f>'Food consumption 20 50 calc'!F7</f>
        <v>7.1530892600327087</v>
      </c>
      <c r="I4" s="18"/>
    </row>
    <row r="5" spans="2:9">
      <c r="B5" s="14" t="s">
        <v>29</v>
      </c>
      <c r="C5" s="15">
        <f>'Food consumption 20 50 calc'!C29</f>
        <v>12.898786245138075</v>
      </c>
      <c r="D5" s="15">
        <f>'Food consumption 20 50 calc'!D29</f>
        <v>25.509945280799606</v>
      </c>
      <c r="E5" s="15">
        <f>'Food consumption 20 50 calc'!E29</f>
        <v>39.291919226127746</v>
      </c>
      <c r="F5" s="15">
        <f>'Food consumption 20 50 calc'!F29</f>
        <v>55.597735533632445</v>
      </c>
      <c r="I5" s="18"/>
    </row>
    <row r="6" spans="2:9">
      <c r="B6" s="14" t="s">
        <v>37</v>
      </c>
      <c r="C6" s="15">
        <f>'Food consumption 20 50 calc'!C27</f>
        <v>5.9280023497608294</v>
      </c>
      <c r="D6" s="15">
        <f>'Food consumption 20 50 calc'!D27</f>
        <v>21.881764666782544</v>
      </c>
      <c r="E6" s="15">
        <f>'Food consumption 20 50 calc'!E27</f>
        <v>40.095311077945013</v>
      </c>
      <c r="F6" s="15">
        <f>'Food consumption 20 50 calc'!F27</f>
        <v>62.087485561543794</v>
      </c>
    </row>
    <row r="7" spans="2:9">
      <c r="B7" s="14" t="s">
        <v>4</v>
      </c>
      <c r="C7" s="15">
        <f>'Food consumption 20 50 calc'!C4</f>
        <v>1175.0116758155157</v>
      </c>
      <c r="D7" s="15">
        <f>'Food consumption 20 50 calc'!D4</f>
        <v>1282.1433372066222</v>
      </c>
      <c r="E7" s="15">
        <f>'Food consumption 20 50 calc'!E4</f>
        <v>1344.9504303100134</v>
      </c>
      <c r="F7" s="15">
        <f>'Food consumption 20 50 calc'!F4</f>
        <v>1390.6988829575139</v>
      </c>
    </row>
    <row r="8" spans="2:9">
      <c r="B8" s="14" t="s">
        <v>8</v>
      </c>
      <c r="C8" s="15">
        <f>'Food consumption 20 50 calc'!C8</f>
        <v>500.50508776402029</v>
      </c>
      <c r="D8" s="15">
        <f>'Food consumption 20 50 calc'!D8</f>
        <v>481.09519286192409</v>
      </c>
      <c r="E8" s="15">
        <f>'Food consumption 20 50 calc'!E8</f>
        <v>466.78504200933008</v>
      </c>
      <c r="F8" s="15">
        <f>'Food consumption 20 50 calc'!F8</f>
        <v>467.57057053868556</v>
      </c>
    </row>
    <row r="9" spans="2:9">
      <c r="B9" s="14" t="s">
        <v>9</v>
      </c>
      <c r="C9" s="16">
        <f>SUM(C3:C8)</f>
        <v>1805.3230361588703</v>
      </c>
      <c r="D9" s="16">
        <f>SUM(D3:D8)</f>
        <v>1890.2208111889615</v>
      </c>
      <c r="E9" s="16">
        <f>SUM(E3:E8)</f>
        <v>1937.9168199897863</v>
      </c>
      <c r="F9" s="16">
        <f>SUM(F3:F8)</f>
        <v>1987.3602537558622</v>
      </c>
    </row>
  </sheetData>
  <mergeCells count="1">
    <mergeCell ref="C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F9"/>
  <sheetViews>
    <sheetView workbookViewId="0">
      <selection activeCell="E4" sqref="E4"/>
    </sheetView>
  </sheetViews>
  <sheetFormatPr defaultRowHeight="15"/>
  <cols>
    <col min="2" max="2" width="17.140625" customWidth="1"/>
  </cols>
  <sheetData>
    <row r="1" spans="2:6">
      <c r="B1" s="13" t="s">
        <v>10</v>
      </c>
      <c r="C1" s="23" t="s">
        <v>59</v>
      </c>
      <c r="D1" s="23"/>
      <c r="E1" s="23"/>
      <c r="F1" s="23"/>
    </row>
    <row r="2" spans="2:6">
      <c r="B2" s="19" t="s">
        <v>62</v>
      </c>
      <c r="C2" s="13">
        <v>2020</v>
      </c>
      <c r="D2" s="13">
        <v>2030</v>
      </c>
      <c r="E2" s="13">
        <v>2040</v>
      </c>
      <c r="F2" s="13">
        <v>2050</v>
      </c>
    </row>
    <row r="3" spans="2:6">
      <c r="B3" s="14" t="s">
        <v>63</v>
      </c>
      <c r="C3" s="15">
        <f>'Food consumption 20 50 calc'!C19</f>
        <v>35.701944286239211</v>
      </c>
      <c r="D3" s="15">
        <f>'Food consumption 20 50 calc'!D19</f>
        <v>29.817509012894522</v>
      </c>
      <c r="E3" s="15">
        <f>'Food consumption 20 50 calc'!E19</f>
        <v>23.867879240976812</v>
      </c>
      <c r="F3" s="15">
        <f>'Food consumption 20 50 calc'!F19</f>
        <v>18.298389107281661</v>
      </c>
    </row>
    <row r="4" spans="2:6">
      <c r="B4" s="14" t="s">
        <v>7</v>
      </c>
      <c r="C4" s="15">
        <f>'Food consumption 20 50 calc'!C7</f>
        <v>3.179010586114702</v>
      </c>
      <c r="D4" s="15">
        <f>'Food consumption 20 50 calc'!D7</f>
        <v>7.3345453934197371</v>
      </c>
      <c r="E4" s="15">
        <f>'Food consumption 20 50 calc'!E7</f>
        <v>9.2655668151238597</v>
      </c>
      <c r="F4" s="15">
        <f>'Food consumption 20 50 calc'!F7</f>
        <v>7.1530892600327087</v>
      </c>
    </row>
    <row r="5" spans="2:6" ht="30">
      <c r="B5" s="14" t="s">
        <v>64</v>
      </c>
      <c r="C5" s="15">
        <f>'Food consumption 20 50 calc'!C29</f>
        <v>12.898786245138075</v>
      </c>
      <c r="D5" s="15">
        <f>'Food consumption 20 50 calc'!D29</f>
        <v>25.509945280799606</v>
      </c>
      <c r="E5" s="15">
        <f>'Food consumption 20 50 calc'!E29</f>
        <v>39.291919226127746</v>
      </c>
      <c r="F5" s="15">
        <f>'Food consumption 20 50 calc'!F29</f>
        <v>55.597735533632445</v>
      </c>
    </row>
    <row r="6" spans="2:6">
      <c r="B6" s="14" t="s">
        <v>37</v>
      </c>
      <c r="C6" s="15">
        <f>'Food consumption 20 50 calc'!C27</f>
        <v>5.9280023497608294</v>
      </c>
      <c r="D6" s="15">
        <f>'Food consumption 20 50 calc'!D27</f>
        <v>21.881764666782544</v>
      </c>
      <c r="E6" s="15">
        <f>'Food consumption 20 50 calc'!E27</f>
        <v>40.095311077945013</v>
      </c>
      <c r="F6" s="15">
        <f>'Food consumption 20 50 calc'!F27</f>
        <v>62.087485561543794</v>
      </c>
    </row>
    <row r="7" spans="2:6" ht="60">
      <c r="B7" s="14" t="s">
        <v>65</v>
      </c>
      <c r="C7" s="15">
        <f>'Food consumption 20 50 calc'!C4</f>
        <v>1175.0116758155157</v>
      </c>
      <c r="D7" s="15">
        <f>'Food consumption 20 50 calc'!D4</f>
        <v>1282.1433372066222</v>
      </c>
      <c r="E7" s="15">
        <f>'Food consumption 20 50 calc'!E4</f>
        <v>1344.9504303100134</v>
      </c>
      <c r="F7" s="15">
        <f>'Food consumption 20 50 calc'!F4</f>
        <v>1390.6988829575139</v>
      </c>
    </row>
    <row r="8" spans="2:6">
      <c r="B8" s="14" t="s">
        <v>66</v>
      </c>
      <c r="C8" s="15">
        <f>'Food consumption 20 50 calc'!C8</f>
        <v>500.50508776402029</v>
      </c>
      <c r="D8" s="15">
        <f>'Food consumption 20 50 calc'!D8</f>
        <v>481.09519286192409</v>
      </c>
      <c r="E8" s="15">
        <f>'Food consumption 20 50 calc'!E8</f>
        <v>466.78504200933008</v>
      </c>
      <c r="F8" s="15">
        <f>'Food consumption 20 50 calc'!F8</f>
        <v>467.57057053868556</v>
      </c>
    </row>
    <row r="9" spans="2:6">
      <c r="B9" s="14" t="s">
        <v>9</v>
      </c>
      <c r="C9" s="16">
        <f>SUM(C3:C8)</f>
        <v>1733.2245070467889</v>
      </c>
      <c r="D9" s="16">
        <f>SUM(D3:D8)</f>
        <v>1847.7822944224426</v>
      </c>
      <c r="E9" s="16">
        <f>SUM(E3:E8)</f>
        <v>1924.2561486795169</v>
      </c>
      <c r="F9" s="16">
        <f>SUM(F3:F8)</f>
        <v>2001.4061529586902</v>
      </c>
    </row>
  </sheetData>
  <mergeCells count="1">
    <mergeCell ref="C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F9"/>
  <sheetViews>
    <sheetView topLeftCell="A13" workbookViewId="0">
      <selection activeCell="H6" sqref="H6"/>
    </sheetView>
  </sheetViews>
  <sheetFormatPr defaultRowHeight="15"/>
  <cols>
    <col min="2" max="2" width="13.85546875" customWidth="1"/>
  </cols>
  <sheetData>
    <row r="1" spans="2:6">
      <c r="B1" s="13" t="s">
        <v>10</v>
      </c>
      <c r="C1" s="23" t="s">
        <v>59</v>
      </c>
      <c r="D1" s="23"/>
      <c r="E1" s="23"/>
      <c r="F1" s="23"/>
    </row>
    <row r="2" spans="2:6">
      <c r="B2" s="17" t="s">
        <v>67</v>
      </c>
      <c r="C2" s="13">
        <v>2020</v>
      </c>
      <c r="D2" s="13">
        <v>2030</v>
      </c>
      <c r="E2" s="13">
        <v>2040</v>
      </c>
      <c r="F2" s="13">
        <v>2050</v>
      </c>
    </row>
    <row r="3" spans="2:6">
      <c r="B3" s="14" t="s">
        <v>68</v>
      </c>
      <c r="C3" s="15">
        <f>'Food consumption 20 50 calc'!C12</f>
        <v>12.61427604307325</v>
      </c>
      <c r="D3" s="15">
        <f>'Food consumption 20 50 calc'!D12</f>
        <v>9.6943786501461187</v>
      </c>
      <c r="E3" s="15">
        <f>'Food consumption 20 50 calc'!E12</f>
        <v>7.1817726750097117</v>
      </c>
      <c r="F3" s="15">
        <f>'Food consumption 20 50 calc'!F12</f>
        <v>4.887045255675277</v>
      </c>
    </row>
    <row r="4" spans="2:6">
      <c r="B4" s="14" t="s">
        <v>7</v>
      </c>
      <c r="C4" s="15">
        <f>'Food consumption 20 50 calc'!C7</f>
        <v>3.179010586114702</v>
      </c>
      <c r="D4" s="15">
        <f>'Food consumption 20 50 calc'!D7</f>
        <v>7.3345453934197371</v>
      </c>
      <c r="E4" s="15">
        <f>'Food consumption 20 50 calc'!E7</f>
        <v>9.2655668151238597</v>
      </c>
      <c r="F4" s="15">
        <f>'Food consumption 20 50 calc'!F7</f>
        <v>7.1530892600327087</v>
      </c>
    </row>
    <row r="5" spans="2:6" ht="30">
      <c r="B5" s="14" t="s">
        <v>29</v>
      </c>
      <c r="C5" s="15">
        <f>'Food consumption 20 50 calc'!C29</f>
        <v>12.898786245138075</v>
      </c>
      <c r="D5" s="15">
        <f>'Food consumption 20 50 calc'!D29</f>
        <v>25.509945280799606</v>
      </c>
      <c r="E5" s="15">
        <f>'Food consumption 20 50 calc'!E29</f>
        <v>39.291919226127746</v>
      </c>
      <c r="F5" s="15">
        <f>'Food consumption 20 50 calc'!F29</f>
        <v>55.597735533632445</v>
      </c>
    </row>
    <row r="6" spans="2:6">
      <c r="B6" s="14" t="s">
        <v>37</v>
      </c>
      <c r="C6" s="15">
        <f>'Food consumption 20 50 calc'!C27</f>
        <v>5.9280023497608294</v>
      </c>
      <c r="D6" s="15">
        <f>'Food consumption 20 50 calc'!D27</f>
        <v>21.881764666782544</v>
      </c>
      <c r="E6" s="15">
        <f>'Food consumption 20 50 calc'!E27</f>
        <v>40.095311077945013</v>
      </c>
      <c r="F6" s="15">
        <f>'Food consumption 20 50 calc'!F27</f>
        <v>62.087485561543794</v>
      </c>
    </row>
    <row r="7" spans="2:6" ht="60">
      <c r="B7" s="14" t="s">
        <v>69</v>
      </c>
      <c r="C7" s="15">
        <f>'Food consumption 20 50 calc'!C4</f>
        <v>1175.0116758155157</v>
      </c>
      <c r="D7" s="15">
        <f>'Food consumption 20 50 calc'!D4</f>
        <v>1282.1433372066222</v>
      </c>
      <c r="E7" s="15">
        <f>'Food consumption 20 50 calc'!E4</f>
        <v>1344.9504303100134</v>
      </c>
      <c r="F7" s="15">
        <f>'Food consumption 20 50 calc'!F4</f>
        <v>1390.6988829575139</v>
      </c>
    </row>
    <row r="8" spans="2:6">
      <c r="B8" s="14" t="s">
        <v>70</v>
      </c>
      <c r="C8" s="15">
        <f>'Food consumption 20 50 calc'!C8</f>
        <v>500.50508776402029</v>
      </c>
      <c r="D8" s="15">
        <f>'Food consumption 20 50 calc'!D8</f>
        <v>481.09519286192409</v>
      </c>
      <c r="E8" s="15">
        <f>'Food consumption 20 50 calc'!E8</f>
        <v>466.78504200933008</v>
      </c>
      <c r="F8" s="15">
        <f>'Food consumption 20 50 calc'!F8</f>
        <v>467.57057053868556</v>
      </c>
    </row>
    <row r="9" spans="2:6">
      <c r="B9" s="14" t="s">
        <v>9</v>
      </c>
      <c r="C9" s="16">
        <f>SUM(C3:C8)</f>
        <v>1710.1368388036228</v>
      </c>
      <c r="D9" s="16">
        <f>SUM(D3:D8)</f>
        <v>1827.6591640596941</v>
      </c>
      <c r="E9" s="16">
        <f>SUM(E3:E8)</f>
        <v>1907.5700421135498</v>
      </c>
      <c r="F9" s="16">
        <f>SUM(F3:F8)</f>
        <v>1987.9948091070837</v>
      </c>
    </row>
  </sheetData>
  <mergeCells count="1">
    <mergeCell ref="C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FD incl HH waste 20 to 50</vt:lpstr>
      <vt:lpstr>HH Waste 20 to 50</vt:lpstr>
      <vt:lpstr>Food consumption 20 50 calc</vt:lpstr>
      <vt:lpstr>Ratios</vt:lpstr>
      <vt:lpstr>Servings</vt:lpstr>
      <vt:lpstr>National Dish Recipe</vt:lpstr>
      <vt:lpstr>Mixed Dish Recipe 1</vt:lpstr>
      <vt:lpstr>Mixed Dish Recipe 2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Susan Lee</dc:creator>
  <cp:keywords/>
  <dc:description/>
  <cp:lastModifiedBy>Sue</cp:lastModifiedBy>
  <cp:revision/>
  <dcterms:created xsi:type="dcterms:W3CDTF">2022-09-26T16:04:28Z</dcterms:created>
  <dcterms:modified xsi:type="dcterms:W3CDTF">2022-11-24T16:08:40Z</dcterms:modified>
  <cp:category/>
  <cp:contentStatus/>
</cp:coreProperties>
</file>