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0730" windowHeight="11160" tabRatio="803" activeTab="1"/>
  </bookViews>
  <sheets>
    <sheet name="FD incl HH waste 20 to 50" sheetId="1" r:id="rId1"/>
    <sheet name="HH Waste 20 to 50" sheetId="2" r:id="rId2"/>
    <sheet name="Food consumption 20 50 calc" sheetId="3" r:id="rId3"/>
    <sheet name="Ratios" sheetId="5" r:id="rId4"/>
    <sheet name="Portions" sheetId="7" r:id="rId5"/>
    <sheet name="National Dish Recipe" sheetId="8" r:id="rId6"/>
    <sheet name="Mixed Dish Recipe 1" sheetId="10" r:id="rId7"/>
    <sheet name="Mixed Dish Recipe 2" sheetId="6" r:id="rId8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2"/>
  <c r="D33" i="1" l="1"/>
  <c r="E33"/>
  <c r="F33"/>
  <c r="C33"/>
  <c r="F29"/>
  <c r="E29"/>
  <c r="D29"/>
  <c r="C29"/>
  <c r="E8"/>
  <c r="E7"/>
  <c r="E6"/>
  <c r="E5"/>
  <c r="E4"/>
  <c r="E3"/>
  <c r="F8" i="3"/>
  <c r="E8"/>
  <c r="D8"/>
  <c r="C8"/>
  <c r="F7"/>
  <c r="E7"/>
  <c r="D7"/>
  <c r="C7"/>
  <c r="F6"/>
  <c r="E6"/>
  <c r="D6"/>
  <c r="C6"/>
  <c r="F5"/>
  <c r="F42" s="1"/>
  <c r="E5"/>
  <c r="E42" s="1"/>
  <c r="D5"/>
  <c r="D42" s="1"/>
  <c r="C5"/>
  <c r="F4"/>
  <c r="E4"/>
  <c r="D4"/>
  <c r="C4"/>
  <c r="F3"/>
  <c r="E3"/>
  <c r="D3"/>
  <c r="C3"/>
  <c r="J8" i="2"/>
  <c r="H8"/>
  <c r="F8"/>
  <c r="D8"/>
  <c r="J7"/>
  <c r="I33" s="1"/>
  <c r="F32" i="3" s="1"/>
  <c r="H7" i="2"/>
  <c r="G33" s="1"/>
  <c r="E32" i="3" s="1"/>
  <c r="E33" s="1"/>
  <c r="F7" i="2"/>
  <c r="E33" s="1"/>
  <c r="D32" i="3" s="1"/>
  <c r="D7" i="2"/>
  <c r="C33" s="1"/>
  <c r="C32" i="3" s="1"/>
  <c r="J6" i="2"/>
  <c r="I27" s="1"/>
  <c r="H6"/>
  <c r="G27" s="1"/>
  <c r="F6"/>
  <c r="E27" s="1"/>
  <c r="D6"/>
  <c r="C27" s="1"/>
  <c r="C27" i="3" s="1"/>
  <c r="J5" i="2"/>
  <c r="H5"/>
  <c r="F5"/>
  <c r="D5"/>
  <c r="J4"/>
  <c r="I23" s="1"/>
  <c r="H4"/>
  <c r="G23" s="1"/>
  <c r="F4"/>
  <c r="E23" s="1"/>
  <c r="D4"/>
  <c r="C23" s="1"/>
  <c r="J3"/>
  <c r="I19" s="1"/>
  <c r="F19" i="3" s="1"/>
  <c r="H3" i="2"/>
  <c r="F3"/>
  <c r="D3"/>
  <c r="I45"/>
  <c r="G45"/>
  <c r="E45"/>
  <c r="C45"/>
  <c r="I44"/>
  <c r="G44"/>
  <c r="E44"/>
  <c r="C44"/>
  <c r="I42"/>
  <c r="G42"/>
  <c r="E42"/>
  <c r="C42"/>
  <c r="I9"/>
  <c r="G9"/>
  <c r="E9"/>
  <c r="C9"/>
  <c r="F45" i="1"/>
  <c r="E45"/>
  <c r="D45"/>
  <c r="C45"/>
  <c r="F44"/>
  <c r="E44"/>
  <c r="D44"/>
  <c r="C44"/>
  <c r="F43"/>
  <c r="E43"/>
  <c r="D43"/>
  <c r="C43"/>
  <c r="F42"/>
  <c r="E42"/>
  <c r="D42"/>
  <c r="C42"/>
  <c r="F41"/>
  <c r="E41"/>
  <c r="D41"/>
  <c r="C41"/>
  <c r="F40"/>
  <c r="E40"/>
  <c r="D40"/>
  <c r="C40"/>
  <c r="E39"/>
  <c r="F38"/>
  <c r="E38"/>
  <c r="D38"/>
  <c r="C38"/>
  <c r="F37"/>
  <c r="E37"/>
  <c r="D37"/>
  <c r="C37"/>
  <c r="F36"/>
  <c r="E36"/>
  <c r="D36"/>
  <c r="C36"/>
  <c r="F35"/>
  <c r="E35"/>
  <c r="E46" s="1"/>
  <c r="D35"/>
  <c r="C35"/>
  <c r="F39"/>
  <c r="D39"/>
  <c r="C39"/>
  <c r="F21"/>
  <c r="E21"/>
  <c r="D21"/>
  <c r="C21"/>
  <c r="F9"/>
  <c r="E9"/>
  <c r="D9"/>
  <c r="C9"/>
  <c r="F46" l="1"/>
  <c r="C46"/>
  <c r="G20" i="2"/>
  <c r="E20" i="3" s="1"/>
  <c r="G19" i="2"/>
  <c r="E19" i="3" s="1"/>
  <c r="E3" i="10" s="1"/>
  <c r="G18" i="2"/>
  <c r="E18" i="3" s="1"/>
  <c r="G17" i="2"/>
  <c r="E17" i="3" s="1"/>
  <c r="G16" i="2"/>
  <c r="E16" i="3" s="1"/>
  <c r="G15" i="2"/>
  <c r="E15" i="3" s="1"/>
  <c r="G14" i="2"/>
  <c r="E14" i="3" s="1"/>
  <c r="E37" s="1"/>
  <c r="G13" i="2"/>
  <c r="E13" i="3" s="1"/>
  <c r="G12" i="2"/>
  <c r="E12" i="3" s="1"/>
  <c r="G11" i="2"/>
  <c r="E11" i="3" s="1"/>
  <c r="E35" s="1"/>
  <c r="F3" i="10"/>
  <c r="K23" i="7"/>
  <c r="L23" s="1"/>
  <c r="G41" i="2"/>
  <c r="E23" i="3"/>
  <c r="I41" i="2"/>
  <c r="F23" i="3"/>
  <c r="G40" i="2"/>
  <c r="E27" i="3"/>
  <c r="I40" i="2"/>
  <c r="F27" i="3"/>
  <c r="F32" i="5"/>
  <c r="F33" s="1"/>
  <c r="F33" i="3"/>
  <c r="E7" i="6"/>
  <c r="E7" i="10"/>
  <c r="E8" i="8"/>
  <c r="E41" i="3"/>
  <c r="F7" i="6"/>
  <c r="F7" i="10"/>
  <c r="F8" i="8"/>
  <c r="F41" i="3"/>
  <c r="K28" i="7"/>
  <c r="L28" s="1"/>
  <c r="K10"/>
  <c r="L10" s="1"/>
  <c r="E6" i="6"/>
  <c r="E4" i="10"/>
  <c r="E5" i="8"/>
  <c r="E44" i="3"/>
  <c r="F6" i="6"/>
  <c r="F4" i="10"/>
  <c r="F5" i="8"/>
  <c r="F44" i="3"/>
  <c r="E8" i="6"/>
  <c r="E8" i="10"/>
  <c r="E9" i="8"/>
  <c r="E45" i="3"/>
  <c r="F8" i="6"/>
  <c r="F8" i="10"/>
  <c r="F9" i="8"/>
  <c r="F45" i="3"/>
  <c r="F9" i="2"/>
  <c r="E20"/>
  <c r="D20" i="3" s="1"/>
  <c r="G24" i="7" s="1"/>
  <c r="H24" s="1"/>
  <c r="E19" i="2"/>
  <c r="D19" i="3" s="1"/>
  <c r="E18" i="2"/>
  <c r="D18" i="3" s="1"/>
  <c r="E17" i="2"/>
  <c r="D17" i="3" s="1"/>
  <c r="E16" i="2"/>
  <c r="D16" i="3" s="1"/>
  <c r="E15" i="2"/>
  <c r="D15" i="3" s="1"/>
  <c r="E14" i="2"/>
  <c r="D14" i="3" s="1"/>
  <c r="E13" i="2"/>
  <c r="D13" i="3" s="1"/>
  <c r="E12" i="2"/>
  <c r="D12" i="3" s="1"/>
  <c r="E11" i="2"/>
  <c r="D11" i="3" s="1"/>
  <c r="D35" s="1"/>
  <c r="E41" i="2"/>
  <c r="D23" i="3"/>
  <c r="E40" i="2"/>
  <c r="D27" i="3"/>
  <c r="E32" i="5"/>
  <c r="E33" s="1"/>
  <c r="D33" i="3"/>
  <c r="D7" i="6"/>
  <c r="D7" i="10"/>
  <c r="D8" i="8"/>
  <c r="D41" i="3"/>
  <c r="G28" i="7"/>
  <c r="H28" s="1"/>
  <c r="G10"/>
  <c r="H10" s="1"/>
  <c r="D6" i="6"/>
  <c r="D4" i="10"/>
  <c r="D5" i="8"/>
  <c r="D44" i="3"/>
  <c r="D8" i="6"/>
  <c r="D8" i="10"/>
  <c r="D9" i="8"/>
  <c r="D45" i="3"/>
  <c r="C20" i="2"/>
  <c r="C20" i="3" s="1"/>
  <c r="C19" i="2"/>
  <c r="C19" i="3" s="1"/>
  <c r="C18" i="2"/>
  <c r="C18" i="3" s="1"/>
  <c r="C17" i="2"/>
  <c r="C17" i="3" s="1"/>
  <c r="C16" i="2"/>
  <c r="C16" i="3" s="1"/>
  <c r="C15" i="2"/>
  <c r="C15" i="3" s="1"/>
  <c r="C14" i="2"/>
  <c r="C14" i="3" s="1"/>
  <c r="C13" i="2"/>
  <c r="C13" i="3" s="1"/>
  <c r="C12" i="2"/>
  <c r="C12" i="3" s="1"/>
  <c r="C11"/>
  <c r="C41" i="2"/>
  <c r="C23" i="3"/>
  <c r="C5" i="6"/>
  <c r="C6" i="10"/>
  <c r="C7" i="8"/>
  <c r="F27" i="5"/>
  <c r="E27"/>
  <c r="D27"/>
  <c r="C40" i="3"/>
  <c r="D32" i="5"/>
  <c r="D33" s="1"/>
  <c r="C33" i="3"/>
  <c r="F3" i="5"/>
  <c r="E3"/>
  <c r="D3"/>
  <c r="C7" i="6"/>
  <c r="C7" i="10"/>
  <c r="C8" i="8"/>
  <c r="F4" i="5"/>
  <c r="E4"/>
  <c r="D4"/>
  <c r="F5"/>
  <c r="E5"/>
  <c r="D5"/>
  <c r="C42" i="3"/>
  <c r="F6" i="5"/>
  <c r="E6"/>
  <c r="D6"/>
  <c r="C6" i="6"/>
  <c r="C4" i="10"/>
  <c r="C5" i="8"/>
  <c r="F7" i="5"/>
  <c r="E7"/>
  <c r="D7"/>
  <c r="C44" i="3"/>
  <c r="C8" i="6"/>
  <c r="C8" i="10"/>
  <c r="C9" i="8"/>
  <c r="F8" i="5"/>
  <c r="E8"/>
  <c r="D8"/>
  <c r="C45" i="3"/>
  <c r="M28" i="7"/>
  <c r="N28"/>
  <c r="N23"/>
  <c r="M23"/>
  <c r="J24"/>
  <c r="I24"/>
  <c r="J28"/>
  <c r="I28"/>
  <c r="N10"/>
  <c r="M10"/>
  <c r="C36" i="3"/>
  <c r="E21"/>
  <c r="D21"/>
  <c r="C21"/>
  <c r="D9"/>
  <c r="F9"/>
  <c r="E9"/>
  <c r="C9"/>
  <c r="C24" i="2"/>
  <c r="C26"/>
  <c r="C26" i="3" s="1"/>
  <c r="C28" i="2"/>
  <c r="C28" i="3" s="1"/>
  <c r="E24" i="2"/>
  <c r="D24" i="3" s="1"/>
  <c r="E26" i="2"/>
  <c r="D26" i="3" s="1"/>
  <c r="E28" i="2"/>
  <c r="D28" i="3" s="1"/>
  <c r="I12" i="2"/>
  <c r="F12" i="3" s="1"/>
  <c r="I14" i="2"/>
  <c r="I16"/>
  <c r="F16" i="3" s="1"/>
  <c r="I18" i="2"/>
  <c r="F18" i="3" s="1"/>
  <c r="I20" i="2"/>
  <c r="F20" i="3" s="1"/>
  <c r="K24" i="7" s="1"/>
  <c r="L24" s="1"/>
  <c r="I24" i="2"/>
  <c r="I26"/>
  <c r="F26" i="3" s="1"/>
  <c r="I28" i="2"/>
  <c r="F28" i="3" s="1"/>
  <c r="G26" i="2"/>
  <c r="D9"/>
  <c r="C25"/>
  <c r="C25" i="3" s="1"/>
  <c r="G24" i="2"/>
  <c r="E24" i="3" s="1"/>
  <c r="E25" i="2"/>
  <c r="D25" i="3" s="1"/>
  <c r="G28" i="2"/>
  <c r="E28" i="3" s="1"/>
  <c r="G25" i="2"/>
  <c r="E25" i="3" s="1"/>
  <c r="I11" i="2"/>
  <c r="F11" i="3" s="1"/>
  <c r="I13" i="2"/>
  <c r="F13" i="3" s="1"/>
  <c r="I15" i="2"/>
  <c r="F15" i="3" s="1"/>
  <c r="I17" i="2"/>
  <c r="I25"/>
  <c r="F25" i="3" s="1"/>
  <c r="C37" i="2"/>
  <c r="I43"/>
  <c r="C40"/>
  <c r="H9"/>
  <c r="E37"/>
  <c r="E29"/>
  <c r="G38"/>
  <c r="J9"/>
  <c r="G37"/>
  <c r="E38"/>
  <c r="D46" i="1"/>
  <c r="I38" i="2" l="1"/>
  <c r="F17" i="3"/>
  <c r="F38" s="1"/>
  <c r="K19" i="7"/>
  <c r="L19" s="1"/>
  <c r="F35" i="3"/>
  <c r="G29" i="2"/>
  <c r="E26" i="3"/>
  <c r="E43" s="1"/>
  <c r="I29" i="2"/>
  <c r="F24" i="3"/>
  <c r="F43" s="1"/>
  <c r="M24" i="7"/>
  <c r="N24"/>
  <c r="F3" i="6"/>
  <c r="F4" i="8"/>
  <c r="K22" i="7"/>
  <c r="L22" s="1"/>
  <c r="I37" i="2"/>
  <c r="F14" i="3"/>
  <c r="F36"/>
  <c r="K4" i="7" s="1"/>
  <c r="L4" s="1"/>
  <c r="F3" i="8"/>
  <c r="K18" i="7"/>
  <c r="L18" s="1"/>
  <c r="K31"/>
  <c r="L31" s="1"/>
  <c r="K13"/>
  <c r="L13" s="1"/>
  <c r="K30"/>
  <c r="L30" s="1"/>
  <c r="K12"/>
  <c r="L12" s="1"/>
  <c r="K27"/>
  <c r="L27" s="1"/>
  <c r="K9"/>
  <c r="L9" s="1"/>
  <c r="F5" i="6"/>
  <c r="F6" i="10"/>
  <c r="F7" i="8"/>
  <c r="F40" i="3"/>
  <c r="E5" i="6"/>
  <c r="E6" i="10"/>
  <c r="E7" i="8"/>
  <c r="E40" i="3"/>
  <c r="E36"/>
  <c r="E3" i="8"/>
  <c r="E38" i="3"/>
  <c r="E3" i="6"/>
  <c r="E4" i="8"/>
  <c r="E39" i="2"/>
  <c r="D29" i="3"/>
  <c r="D43"/>
  <c r="G31" i="7"/>
  <c r="H31" s="1"/>
  <c r="G13"/>
  <c r="H13" s="1"/>
  <c r="G30"/>
  <c r="H30" s="1"/>
  <c r="G12"/>
  <c r="H12" s="1"/>
  <c r="I10"/>
  <c r="J10"/>
  <c r="G27"/>
  <c r="H27" s="1"/>
  <c r="G9"/>
  <c r="H9" s="1"/>
  <c r="D5" i="6"/>
  <c r="D6" i="10"/>
  <c r="D7" i="8"/>
  <c r="D40" i="3"/>
  <c r="G17" i="7"/>
  <c r="G3"/>
  <c r="H3" s="1"/>
  <c r="D3" i="8"/>
  <c r="G18" i="7"/>
  <c r="H18" s="1"/>
  <c r="D36" i="3"/>
  <c r="G19" i="7"/>
  <c r="H19" s="1"/>
  <c r="G20"/>
  <c r="H20" s="1"/>
  <c r="D37" i="3"/>
  <c r="G5" i="7" s="1"/>
  <c r="H5" s="1"/>
  <c r="D38" i="3"/>
  <c r="D3" i="6"/>
  <c r="D4" i="8"/>
  <c r="G22" i="7"/>
  <c r="H22" s="1"/>
  <c r="D3" i="10"/>
  <c r="G23" i="7"/>
  <c r="H23" s="1"/>
  <c r="F26" i="5"/>
  <c r="E26"/>
  <c r="D26"/>
  <c r="C43" i="2"/>
  <c r="C24" i="3"/>
  <c r="F9" i="5"/>
  <c r="E9"/>
  <c r="D9"/>
  <c r="C4" i="7"/>
  <c r="D4" s="1"/>
  <c r="F36" i="5"/>
  <c r="E36"/>
  <c r="D36"/>
  <c r="C31" i="7"/>
  <c r="D31" s="1"/>
  <c r="C13"/>
  <c r="D13" s="1"/>
  <c r="F45" i="5"/>
  <c r="E45"/>
  <c r="D45"/>
  <c r="C30" i="7"/>
  <c r="D30" s="1"/>
  <c r="C12"/>
  <c r="D12" s="1"/>
  <c r="F44" i="5"/>
  <c r="E44"/>
  <c r="D44"/>
  <c r="C28" i="7"/>
  <c r="D28" s="1"/>
  <c r="C10"/>
  <c r="D10" s="1"/>
  <c r="F42" i="5"/>
  <c r="E42"/>
  <c r="D42"/>
  <c r="C26" i="7"/>
  <c r="D26" s="1"/>
  <c r="C8"/>
  <c r="D8" s="1"/>
  <c r="F40" i="5"/>
  <c r="E40"/>
  <c r="D40"/>
  <c r="C41" i="3"/>
  <c r="F23" i="5"/>
  <c r="E23"/>
  <c r="D23"/>
  <c r="C35" i="3"/>
  <c r="F11" i="5"/>
  <c r="E11"/>
  <c r="D11"/>
  <c r="C3" i="8"/>
  <c r="C18" i="7"/>
  <c r="D18" s="1"/>
  <c r="F12" i="5"/>
  <c r="E12"/>
  <c r="D12"/>
  <c r="C19" i="7"/>
  <c r="D19" s="1"/>
  <c r="F13" i="5"/>
  <c r="E13"/>
  <c r="D13"/>
  <c r="C20" i="7"/>
  <c r="D20" s="1"/>
  <c r="F14" i="5"/>
  <c r="E14"/>
  <c r="D14"/>
  <c r="C37" i="3"/>
  <c r="F16" i="5"/>
  <c r="E16"/>
  <c r="D16"/>
  <c r="F17"/>
  <c r="E17"/>
  <c r="D17"/>
  <c r="C38" i="3"/>
  <c r="C3" i="6"/>
  <c r="C4" i="8"/>
  <c r="C22" i="7"/>
  <c r="D22" s="1"/>
  <c r="F18" i="5"/>
  <c r="E18"/>
  <c r="D18"/>
  <c r="C3" i="10"/>
  <c r="C23" i="7"/>
  <c r="D23" s="1"/>
  <c r="F19" i="5"/>
  <c r="E19"/>
  <c r="D19"/>
  <c r="C24" i="7"/>
  <c r="D24" s="1"/>
  <c r="F20" i="5"/>
  <c r="E20"/>
  <c r="D20"/>
  <c r="J18" i="7"/>
  <c r="I18"/>
  <c r="C36" i="2"/>
  <c r="C29"/>
  <c r="C38"/>
  <c r="G36"/>
  <c r="G35"/>
  <c r="G21"/>
  <c r="C21"/>
  <c r="C35"/>
  <c r="G43"/>
  <c r="E36"/>
  <c r="I36"/>
  <c r="E43"/>
  <c r="I35"/>
  <c r="I21"/>
  <c r="E21"/>
  <c r="E35"/>
  <c r="K26" i="7" l="1"/>
  <c r="L26" s="1"/>
  <c r="K8"/>
  <c r="L8" s="1"/>
  <c r="M9"/>
  <c r="N9"/>
  <c r="N27"/>
  <c r="M27"/>
  <c r="N12"/>
  <c r="M12"/>
  <c r="M30"/>
  <c r="N30"/>
  <c r="M13"/>
  <c r="N13"/>
  <c r="N31"/>
  <c r="M31"/>
  <c r="M18"/>
  <c r="N18"/>
  <c r="N4"/>
  <c r="M4"/>
  <c r="K20"/>
  <c r="L20" s="1"/>
  <c r="F37" i="3"/>
  <c r="K5" i="7" s="1"/>
  <c r="L5" s="1"/>
  <c r="F21" i="3"/>
  <c r="M22" i="7"/>
  <c r="N22"/>
  <c r="K29"/>
  <c r="L29" s="1"/>
  <c r="K11"/>
  <c r="L11" s="1"/>
  <c r="I39" i="2"/>
  <c r="F29" i="3"/>
  <c r="G39" i="2"/>
  <c r="E29" i="3"/>
  <c r="K17" i="7"/>
  <c r="K3"/>
  <c r="L3" s="1"/>
  <c r="N19"/>
  <c r="M19"/>
  <c r="K21"/>
  <c r="L21" s="1"/>
  <c r="K6"/>
  <c r="L6" s="1"/>
  <c r="I23"/>
  <c r="J23"/>
  <c r="J22"/>
  <c r="I22"/>
  <c r="G21"/>
  <c r="H21" s="1"/>
  <c r="G6"/>
  <c r="H6" s="1"/>
  <c r="J5"/>
  <c r="I5"/>
  <c r="J20"/>
  <c r="I20"/>
  <c r="I19"/>
  <c r="J19"/>
  <c r="G4"/>
  <c r="H4" s="1"/>
  <c r="J3"/>
  <c r="I3"/>
  <c r="H17"/>
  <c r="G26"/>
  <c r="H26" s="1"/>
  <c r="G8"/>
  <c r="H8" s="1"/>
  <c r="J9"/>
  <c r="I9"/>
  <c r="I27"/>
  <c r="J27"/>
  <c r="I12"/>
  <c r="J12"/>
  <c r="J30"/>
  <c r="I30"/>
  <c r="J13"/>
  <c r="I13"/>
  <c r="I31"/>
  <c r="J31"/>
  <c r="G29"/>
  <c r="H29" s="1"/>
  <c r="G11"/>
  <c r="H11" s="1"/>
  <c r="D4" i="6"/>
  <c r="D9" s="1"/>
  <c r="D5" i="10"/>
  <c r="D9" s="1"/>
  <c r="D6" i="8"/>
  <c r="D10" s="1"/>
  <c r="D39" i="3"/>
  <c r="C39" i="2"/>
  <c r="C29" i="3"/>
  <c r="E24" i="7"/>
  <c r="F24"/>
  <c r="F23"/>
  <c r="E23"/>
  <c r="E22"/>
  <c r="F22"/>
  <c r="C21"/>
  <c r="D21" s="1"/>
  <c r="C6"/>
  <c r="D6" s="1"/>
  <c r="F38" i="5"/>
  <c r="E38"/>
  <c r="D38"/>
  <c r="C5" i="7"/>
  <c r="D5" s="1"/>
  <c r="F37" i="5"/>
  <c r="E37"/>
  <c r="D37"/>
  <c r="E20" i="7"/>
  <c r="F20"/>
  <c r="F19"/>
  <c r="E19"/>
  <c r="E18"/>
  <c r="F18"/>
  <c r="C17"/>
  <c r="C3"/>
  <c r="D3" s="1"/>
  <c r="F35" i="5"/>
  <c r="E35"/>
  <c r="D35"/>
  <c r="C27" i="7"/>
  <c r="D27" s="1"/>
  <c r="C9"/>
  <c r="D9" s="1"/>
  <c r="F41" i="5"/>
  <c r="E41"/>
  <c r="D41"/>
  <c r="F8" i="7"/>
  <c r="E8"/>
  <c r="E26"/>
  <c r="F26"/>
  <c r="F10"/>
  <c r="E10"/>
  <c r="E28"/>
  <c r="F28"/>
  <c r="F12"/>
  <c r="E12"/>
  <c r="E30"/>
  <c r="F30"/>
  <c r="E13"/>
  <c r="F13"/>
  <c r="F31"/>
  <c r="E31"/>
  <c r="F4"/>
  <c r="E4"/>
  <c r="F24" i="5"/>
  <c r="E24"/>
  <c r="D24"/>
  <c r="C43" i="3"/>
  <c r="E46" i="2"/>
  <c r="C46"/>
  <c r="I46"/>
  <c r="G46"/>
  <c r="N6" i="7" l="1"/>
  <c r="M6"/>
  <c r="N21"/>
  <c r="M21"/>
  <c r="M3"/>
  <c r="N3"/>
  <c r="L17"/>
  <c r="E4" i="6"/>
  <c r="E9" s="1"/>
  <c r="E5" i="10"/>
  <c r="E9" s="1"/>
  <c r="E6" i="8"/>
  <c r="E10" s="1"/>
  <c r="E39" i="3"/>
  <c r="E46" s="1"/>
  <c r="F4" i="6"/>
  <c r="F9" s="1"/>
  <c r="F5" i="10"/>
  <c r="F9" s="1"/>
  <c r="F6" i="8"/>
  <c r="F10" s="1"/>
  <c r="F39" i="3"/>
  <c r="M11" i="7"/>
  <c r="N11"/>
  <c r="N29"/>
  <c r="M29"/>
  <c r="M5"/>
  <c r="N5"/>
  <c r="M20"/>
  <c r="N20"/>
  <c r="N8"/>
  <c r="M8"/>
  <c r="M26"/>
  <c r="N26"/>
  <c r="G25"/>
  <c r="G7"/>
  <c r="D46" i="3"/>
  <c r="J11" i="7"/>
  <c r="I11"/>
  <c r="I29"/>
  <c r="J29"/>
  <c r="I8"/>
  <c r="J8"/>
  <c r="J26"/>
  <c r="I26"/>
  <c r="I17"/>
  <c r="J17"/>
  <c r="I4"/>
  <c r="J4"/>
  <c r="I6"/>
  <c r="J6"/>
  <c r="I21"/>
  <c r="J21"/>
  <c r="C29"/>
  <c r="D29" s="1"/>
  <c r="C11"/>
  <c r="D11" s="1"/>
  <c r="F43" i="5"/>
  <c r="E43"/>
  <c r="D43"/>
  <c r="E9" i="7"/>
  <c r="F9"/>
  <c r="F27"/>
  <c r="E27"/>
  <c r="E3"/>
  <c r="F3"/>
  <c r="D17"/>
  <c r="E5"/>
  <c r="F5"/>
  <c r="F6"/>
  <c r="E6"/>
  <c r="F21"/>
  <c r="E21"/>
  <c r="C39" i="3"/>
  <c r="C4" i="6"/>
  <c r="C9" s="1"/>
  <c r="C5" i="10"/>
  <c r="C9" s="1"/>
  <c r="C6" i="8"/>
  <c r="C10" s="1"/>
  <c r="F29" i="5"/>
  <c r="E29"/>
  <c r="D29"/>
  <c r="H7" i="7" l="1"/>
  <c r="G14"/>
  <c r="K25"/>
  <c r="K7"/>
  <c r="F46" i="3"/>
  <c r="N17" i="7"/>
  <c r="M17"/>
  <c r="J7"/>
  <c r="I7"/>
  <c r="H25"/>
  <c r="G32"/>
  <c r="C25"/>
  <c r="C7"/>
  <c r="F39" i="5"/>
  <c r="E39"/>
  <c r="D39"/>
  <c r="C46" i="3"/>
  <c r="F17" i="7"/>
  <c r="E17"/>
  <c r="E11"/>
  <c r="F11"/>
  <c r="F29"/>
  <c r="E29"/>
  <c r="D7" l="1"/>
  <c r="C14"/>
  <c r="L7"/>
  <c r="K14"/>
  <c r="M7"/>
  <c r="N7"/>
  <c r="L25"/>
  <c r="K32"/>
  <c r="I25"/>
  <c r="J25"/>
  <c r="F46" i="5"/>
  <c r="E46"/>
  <c r="D46"/>
  <c r="E7" i="7"/>
  <c r="F7"/>
  <c r="D25"/>
  <c r="C32"/>
  <c r="N25" l="1"/>
  <c r="M25"/>
  <c r="F25"/>
  <c r="E25"/>
</calcChain>
</file>

<file path=xl/sharedStrings.xml><?xml version="1.0" encoding="utf-8"?>
<sst xmlns="http://schemas.openxmlformats.org/spreadsheetml/2006/main" count="305" uniqueCount="72">
  <si>
    <t>IMAGE Sweden 2020 to 2050</t>
  </si>
  <si>
    <t>IMAGE Food demand including HH Waste (g/cap/day)</t>
  </si>
  <si>
    <t>Food category</t>
  </si>
  <si>
    <t>Animal</t>
  </si>
  <si>
    <t>Fruit and Veg</t>
  </si>
  <si>
    <t>Luxuries</t>
  </si>
  <si>
    <t>Oils and oilcrops</t>
  </si>
  <si>
    <t>Pulses</t>
  </si>
  <si>
    <t>Staples</t>
  </si>
  <si>
    <t>Total</t>
  </si>
  <si>
    <t>Food item</t>
  </si>
  <si>
    <t>butter and cream</t>
  </si>
  <si>
    <t>cattle meat</t>
  </si>
  <si>
    <t>eggs</t>
  </si>
  <si>
    <t>fish and seafood</t>
  </si>
  <si>
    <t>fish oils</t>
  </si>
  <si>
    <t>milk</t>
  </si>
  <si>
    <t>other meat and animal fat</t>
  </si>
  <si>
    <t>pig meat</t>
  </si>
  <si>
    <t>poultry meat</t>
  </si>
  <si>
    <t>sheep and goat meat</t>
  </si>
  <si>
    <t>Food Item</t>
  </si>
  <si>
    <t>nuts</t>
  </si>
  <si>
    <t>Oil and oilcrops</t>
  </si>
  <si>
    <t>groundnuts</t>
  </si>
  <si>
    <t>other oilcrops (incl. Palm)</t>
  </si>
  <si>
    <t>sesameseed</t>
  </si>
  <si>
    <t>soyabeans</t>
  </si>
  <si>
    <t>sunflowerseed</t>
  </si>
  <si>
    <t>Nuts and seeds</t>
  </si>
  <si>
    <t>Beans</t>
  </si>
  <si>
    <t>Peas</t>
  </si>
  <si>
    <t>Pulses, Other and products</t>
  </si>
  <si>
    <t>Dairy</t>
  </si>
  <si>
    <t xml:space="preserve">Meat </t>
  </si>
  <si>
    <t>Fish</t>
  </si>
  <si>
    <t>Other meat and animal fat</t>
  </si>
  <si>
    <t>Soyabeans</t>
  </si>
  <si>
    <t>Fruit and Vegetables excl nuts</t>
  </si>
  <si>
    <t>Oils and oil crops excl seeds &amp; soyabeans</t>
  </si>
  <si>
    <t>IMAGE Sweden 2020 to 2050 HH Waste</t>
  </si>
  <si>
    <t>IMAGE HH Waste 2020 (g/cap/day)</t>
  </si>
  <si>
    <t>%2020 HH Waste/2020 FD incl HH Waste</t>
  </si>
  <si>
    <t>IMAGE HH Waste 2030 (g/cap/day)</t>
  </si>
  <si>
    <t>%2030 HH Waste/2030 FD incl HH Waste</t>
  </si>
  <si>
    <t>IMAGE HH Waste 2040 (g/cap/day)</t>
  </si>
  <si>
    <t>%2040 HH Waste/2040 FD incl HH Waste</t>
  </si>
  <si>
    <t>IMAGE HH Waste 2050 (g/cap/day)</t>
  </si>
  <si>
    <t>%2050 HH Waste/2050 FD incl HH Waste</t>
  </si>
  <si>
    <t xml:space="preserve"> IMAGE Sweden 2020 to 2050 Food consumption</t>
  </si>
  <si>
    <t>Calculated IMAGE Sweden Food consumption (g/cap/day)</t>
  </si>
  <si>
    <t>2030/2020</t>
  </si>
  <si>
    <t>2040/2020</t>
  </si>
  <si>
    <t>2050/2020</t>
  </si>
  <si>
    <t>Portion (g)</t>
  </si>
  <si>
    <t>Food consumption (g/cap/day)</t>
  </si>
  <si>
    <t>Servings/day</t>
  </si>
  <si>
    <t>Servings/week</t>
  </si>
  <si>
    <t>Servings/month</t>
  </si>
  <si>
    <t>Amount (g)</t>
  </si>
  <si>
    <t>Swedish meat balls (Köttbuller )</t>
  </si>
  <si>
    <t>Beef</t>
  </si>
  <si>
    <t>Pork</t>
  </si>
  <si>
    <t>Fruit and Veg - onions, garlic, carrots, green beans</t>
  </si>
  <si>
    <t>Swedish kalops (stew)</t>
  </si>
  <si>
    <t>Chicken</t>
  </si>
  <si>
    <t>Fruit and Veg - Onions, scallions, garlic</t>
  </si>
  <si>
    <t>Staples - Potatoes</t>
  </si>
  <si>
    <t>Sausage stroganoff (Korvstroganoff)</t>
  </si>
  <si>
    <t xml:space="preserve">Pulses </t>
  </si>
  <si>
    <t>Fruit and Veg - onion, tomatoes</t>
  </si>
  <si>
    <t>Staples - rice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</si>
</sst>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" fontId="0" fillId="0" borderId="0" xfId="0" applyNumberFormat="1" applyAlignment="1">
      <alignment horizontal="center"/>
    </xf>
    <xf numFmtId="0" fontId="1" fillId="0" borderId="0" xfId="0" applyFont="1" applyAlignment="1">
      <alignment horizontal="right"/>
    </xf>
    <xf numFmtId="1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/>
    <xf numFmtId="2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/>
    </xf>
    <xf numFmtId="1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 wrapText="1"/>
    </xf>
    <xf numFmtId="0" fontId="2" fillId="0" borderId="0" xfId="0" applyFont="1"/>
    <xf numFmtId="0" fontId="3" fillId="0" borderId="0" xfId="0" applyFont="1" applyAlignment="1">
      <alignment wrapText="1"/>
    </xf>
    <xf numFmtId="2" fontId="0" fillId="0" borderId="0" xfId="0" applyNumberFormat="1"/>
    <xf numFmtId="2" fontId="0" fillId="0" borderId="2" xfId="0" applyNumberFormat="1" applyBorder="1"/>
    <xf numFmtId="2" fontId="0" fillId="0" borderId="3" xfId="0" applyNumberFormat="1" applyBorder="1" applyAlignment="1">
      <alignment horizontal="center"/>
    </xf>
    <xf numFmtId="0" fontId="2" fillId="0" borderId="0" xfId="0" applyFont="1" applyAlignment="1">
      <alignment wrapText="1"/>
    </xf>
    <xf numFmtId="0" fontId="4" fillId="0" borderId="0" xfId="0" applyFont="1"/>
    <xf numFmtId="0" fontId="5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/>
    <xf numFmtId="0" fontId="1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F47"/>
  <sheetViews>
    <sheetView workbookViewId="0">
      <selection activeCell="D3" sqref="D3"/>
    </sheetView>
  </sheetViews>
  <sheetFormatPr defaultRowHeight="15"/>
  <cols>
    <col min="1" max="2" width="27.7109375" customWidth="1"/>
    <col min="3" max="3" width="14.5703125" customWidth="1"/>
    <col min="4" max="4" width="16.7109375" customWidth="1"/>
    <col min="5" max="5" width="14.7109375" customWidth="1"/>
    <col min="6" max="6" width="18.7109375" customWidth="1"/>
  </cols>
  <sheetData>
    <row r="1" spans="1:6">
      <c r="A1" s="1" t="s">
        <v>0</v>
      </c>
      <c r="B1" s="1"/>
      <c r="C1" s="21" t="s">
        <v>1</v>
      </c>
      <c r="D1" s="21"/>
      <c r="E1" s="21"/>
      <c r="F1" s="21"/>
    </row>
    <row r="2" spans="1:6">
      <c r="A2" s="1" t="s">
        <v>2</v>
      </c>
      <c r="B2" s="1"/>
      <c r="C2" s="2">
        <v>2020</v>
      </c>
      <c r="D2" s="2">
        <v>2030</v>
      </c>
      <c r="E2" s="2">
        <v>2040</v>
      </c>
      <c r="F2" s="3">
        <v>2050</v>
      </c>
    </row>
    <row r="3" spans="1:6">
      <c r="A3" t="s">
        <v>3</v>
      </c>
      <c r="C3" s="4">
        <v>1033.7526711339447</v>
      </c>
      <c r="D3" s="4">
        <v>966.13564483292225</v>
      </c>
      <c r="E3" s="4">
        <f>D3-((C3-F3)/3)</f>
        <v>898.51861853189985</v>
      </c>
      <c r="F3" s="4">
        <v>830.90159223087755</v>
      </c>
    </row>
    <row r="4" spans="1:6">
      <c r="A4" t="s">
        <v>4</v>
      </c>
      <c r="C4" s="4">
        <v>447.64012626342981</v>
      </c>
      <c r="D4" s="4">
        <v>510.59489676474215</v>
      </c>
      <c r="E4" s="4">
        <f t="shared" ref="E4:E8" si="0">D4-((C4-F4)/3)</f>
        <v>573.54966726605448</v>
      </c>
      <c r="F4" s="4">
        <v>636.50443776736688</v>
      </c>
    </row>
    <row r="5" spans="1:6">
      <c r="A5" t="s">
        <v>5</v>
      </c>
      <c r="C5" s="4">
        <v>400.37382992694063</v>
      </c>
      <c r="D5" s="4">
        <v>386.79166992246263</v>
      </c>
      <c r="E5" s="4">
        <f t="shared" si="0"/>
        <v>373.20950991798463</v>
      </c>
      <c r="F5" s="4">
        <v>359.62734991350669</v>
      </c>
    </row>
    <row r="6" spans="1:6">
      <c r="A6" t="s">
        <v>6</v>
      </c>
      <c r="C6" s="4">
        <v>18.304587731904174</v>
      </c>
      <c r="D6" s="4">
        <v>39.472918591107643</v>
      </c>
      <c r="E6" s="4">
        <f t="shared" si="0"/>
        <v>60.641249450311108</v>
      </c>
      <c r="F6" s="4">
        <v>81.809580309514587</v>
      </c>
    </row>
    <row r="7" spans="1:6">
      <c r="A7" t="s">
        <v>7</v>
      </c>
      <c r="C7" s="4">
        <v>4.0586411905605235</v>
      </c>
      <c r="D7" s="4">
        <v>43.852267961242731</v>
      </c>
      <c r="E7" s="4">
        <f t="shared" si="0"/>
        <v>83.64589473192494</v>
      </c>
      <c r="F7" s="4">
        <v>123.43952150260715</v>
      </c>
    </row>
    <row r="8" spans="1:6">
      <c r="A8" t="s">
        <v>8</v>
      </c>
      <c r="C8" s="4">
        <v>393.63799158857694</v>
      </c>
      <c r="D8" s="4">
        <v>375.3303239378676</v>
      </c>
      <c r="E8" s="4">
        <f t="shared" si="0"/>
        <v>357.02265628715827</v>
      </c>
      <c r="F8" s="4">
        <v>338.71498863644899</v>
      </c>
    </row>
    <row r="9" spans="1:6">
      <c r="A9" s="5" t="s">
        <v>9</v>
      </c>
      <c r="B9" s="5"/>
      <c r="C9" s="6">
        <f>SUM(C3:C8)</f>
        <v>2297.7678478353569</v>
      </c>
      <c r="D9" s="6">
        <f t="shared" ref="D9:F9" si="1">SUM(D3:D8)</f>
        <v>2322.177722010345</v>
      </c>
      <c r="E9" s="6">
        <f t="shared" si="1"/>
        <v>2346.5875961853335</v>
      </c>
      <c r="F9" s="6">
        <f t="shared" si="1"/>
        <v>2370.997470360322</v>
      </c>
    </row>
    <row r="10" spans="1:6">
      <c r="A10" s="1" t="s">
        <v>2</v>
      </c>
      <c r="B10" s="1" t="s">
        <v>10</v>
      </c>
      <c r="C10" s="3">
        <v>2020</v>
      </c>
      <c r="D10" s="3">
        <v>2030</v>
      </c>
      <c r="E10" s="3">
        <v>2040</v>
      </c>
      <c r="F10" s="3">
        <v>2050</v>
      </c>
    </row>
    <row r="11" spans="1:6">
      <c r="A11" t="s">
        <v>3</v>
      </c>
      <c r="B11" t="s">
        <v>11</v>
      </c>
      <c r="C11" s="4">
        <v>33.966840321491198</v>
      </c>
      <c r="D11" s="4">
        <v>29.293350313241866</v>
      </c>
      <c r="E11" s="4">
        <v>24.619860304992535</v>
      </c>
      <c r="F11" s="4">
        <v>19.946370296743204</v>
      </c>
    </row>
    <row r="12" spans="1:6">
      <c r="B12" t="s">
        <v>12</v>
      </c>
      <c r="C12" s="4">
        <v>70.455408015814115</v>
      </c>
      <c r="D12" s="4">
        <v>49.392405869462721</v>
      </c>
      <c r="E12" s="4">
        <v>28.32940372311133</v>
      </c>
      <c r="F12" s="4">
        <v>7.2664015767599492</v>
      </c>
    </row>
    <row r="13" spans="1:6">
      <c r="B13" t="s">
        <v>13</v>
      </c>
      <c r="C13" s="4">
        <v>35.223618586413018</v>
      </c>
      <c r="D13" s="4">
        <v>30.419171518189422</v>
      </c>
      <c r="E13" s="4">
        <v>25.614724449965827</v>
      </c>
      <c r="F13" s="4">
        <v>20.810277381742232</v>
      </c>
    </row>
    <row r="14" spans="1:6">
      <c r="B14" t="s">
        <v>14</v>
      </c>
      <c r="C14" s="4">
        <v>93.031022335851461</v>
      </c>
      <c r="D14" s="4">
        <v>67.714588672589201</v>
      </c>
      <c r="E14" s="4">
        <v>42.398155009326942</v>
      </c>
      <c r="F14" s="4">
        <v>17.081721346064668</v>
      </c>
    </row>
    <row r="15" spans="1:6">
      <c r="B15" t="s">
        <v>15</v>
      </c>
      <c r="C15" s="4">
        <v>3.1688367419379329E-3</v>
      </c>
      <c r="D15" s="4">
        <v>2.112557827958622E-3</v>
      </c>
      <c r="E15" s="4">
        <v>1.056278913979311E-3</v>
      </c>
      <c r="F15" s="4">
        <v>0</v>
      </c>
    </row>
    <row r="16" spans="1:6">
      <c r="B16" t="s">
        <v>16</v>
      </c>
      <c r="C16" s="4">
        <v>617.71084703215865</v>
      </c>
      <c r="D16" s="4">
        <v>646.95359735465763</v>
      </c>
      <c r="E16" s="4">
        <v>676.19634767715661</v>
      </c>
      <c r="F16" s="4">
        <v>705.43909799965559</v>
      </c>
    </row>
    <row r="17" spans="1:6">
      <c r="B17" t="s">
        <v>17</v>
      </c>
      <c r="C17" s="4">
        <v>41.926909162735342</v>
      </c>
      <c r="D17" s="4">
        <v>37.945097742417545</v>
      </c>
      <c r="E17" s="4">
        <v>33.963286322099748</v>
      </c>
      <c r="F17" s="4">
        <v>29.981474901781954</v>
      </c>
    </row>
    <row r="18" spans="1:6">
      <c r="B18" t="s">
        <v>18</v>
      </c>
      <c r="C18" s="4">
        <v>91.012659932487111</v>
      </c>
      <c r="D18" s="4">
        <v>62.934848581199802</v>
      </c>
      <c r="E18" s="4">
        <v>34.857037229912493</v>
      </c>
      <c r="F18" s="4">
        <v>6.7792258786251685</v>
      </c>
    </row>
    <row r="19" spans="1:6">
      <c r="B19" t="s">
        <v>19</v>
      </c>
      <c r="C19" s="4">
        <v>41.381012508586529</v>
      </c>
      <c r="D19" s="4">
        <v>35.453015955559252</v>
      </c>
      <c r="E19" s="4">
        <v>29.525019402531974</v>
      </c>
      <c r="F19" s="4">
        <v>23.5970228495047</v>
      </c>
    </row>
    <row r="20" spans="1:6">
      <c r="B20" t="s">
        <v>20</v>
      </c>
      <c r="C20" s="4">
        <v>5.4705638285431251</v>
      </c>
      <c r="D20" s="4">
        <v>3.6470425523620831</v>
      </c>
      <c r="E20" s="4">
        <v>1.8235212761810413</v>
      </c>
      <c r="F20" s="4">
        <v>0</v>
      </c>
    </row>
    <row r="21" spans="1:6">
      <c r="C21" s="6">
        <f>SUM(C11:C20)</f>
        <v>1030.1820505608225</v>
      </c>
      <c r="D21" s="6">
        <f t="shared" ref="D21:F21" si="2">SUM(D11:D20)</f>
        <v>963.75523111750761</v>
      </c>
      <c r="E21" s="6">
        <f t="shared" si="2"/>
        <v>897.32841167419247</v>
      </c>
      <c r="F21" s="6">
        <f t="shared" si="2"/>
        <v>830.90159223087755</v>
      </c>
    </row>
    <row r="22" spans="1:6">
      <c r="A22" s="1" t="s">
        <v>2</v>
      </c>
      <c r="B22" s="1" t="s">
        <v>21</v>
      </c>
      <c r="C22" s="3">
        <v>2020</v>
      </c>
      <c r="D22" s="3">
        <v>2030</v>
      </c>
      <c r="E22" s="3">
        <v>2040</v>
      </c>
      <c r="F22" s="3">
        <v>2050</v>
      </c>
    </row>
    <row r="23" spans="1:6">
      <c r="A23" t="s">
        <v>4</v>
      </c>
      <c r="B23" t="s">
        <v>22</v>
      </c>
      <c r="C23" s="4">
        <v>6.3321252464792899</v>
      </c>
      <c r="D23" s="4">
        <v>9.9561461589559048</v>
      </c>
      <c r="E23" s="4">
        <v>13.58016707143252</v>
      </c>
      <c r="F23" s="4">
        <v>17.204187983909137</v>
      </c>
    </row>
    <row r="24" spans="1:6">
      <c r="A24" t="s">
        <v>23</v>
      </c>
      <c r="B24" t="s">
        <v>24</v>
      </c>
      <c r="C24" s="4">
        <v>1.6712808383393818</v>
      </c>
      <c r="D24" s="4">
        <v>10.912846774895762</v>
      </c>
      <c r="E24" s="4">
        <v>20.154412711452142</v>
      </c>
      <c r="F24" s="4">
        <v>29.395978648008523</v>
      </c>
    </row>
    <row r="25" spans="1:6">
      <c r="B25" t="s">
        <v>25</v>
      </c>
      <c r="C25" s="4">
        <v>0</v>
      </c>
      <c r="D25" s="4">
        <v>0.53728699767264854</v>
      </c>
      <c r="E25" s="4">
        <v>1.0745739953452971</v>
      </c>
      <c r="F25" s="4">
        <v>1.6118609930179457</v>
      </c>
    </row>
    <row r="26" spans="1:6">
      <c r="B26" t="s">
        <v>26</v>
      </c>
      <c r="C26" s="4">
        <v>0.21638684122711108</v>
      </c>
      <c r="D26" s="4">
        <v>1.2501534560504688</v>
      </c>
      <c r="E26" s="4">
        <v>2.2839200708738265</v>
      </c>
      <c r="F26" s="4">
        <v>3.3176866856971845</v>
      </c>
    </row>
    <row r="27" spans="1:6">
      <c r="B27" t="s">
        <v>27</v>
      </c>
      <c r="C27" s="4">
        <v>0.24055819010480606</v>
      </c>
      <c r="D27" s="4">
        <v>2.2094200784630798</v>
      </c>
      <c r="E27" s="4">
        <v>4.1782819668213538</v>
      </c>
      <c r="F27" s="4">
        <v>6.1471438551796274</v>
      </c>
    </row>
    <row r="28" spans="1:6">
      <c r="B28" t="s">
        <v>28</v>
      </c>
      <c r="C28" s="4">
        <v>0</v>
      </c>
      <c r="D28" s="4">
        <v>3.0042928978065597</v>
      </c>
      <c r="E28" s="4">
        <v>6.0085857956131195</v>
      </c>
      <c r="F28" s="4">
        <v>9.0128786934196796</v>
      </c>
    </row>
    <row r="29" spans="1:6">
      <c r="B29" t="s">
        <v>29</v>
      </c>
      <c r="C29" s="6">
        <f>C23+C24+C26+C28</f>
        <v>8.2197929260457823</v>
      </c>
      <c r="D29" s="6">
        <f t="shared" ref="D29:F29" si="3">D23+D24+D26+D28</f>
        <v>25.123439287708695</v>
      </c>
      <c r="E29" s="6">
        <f t="shared" si="3"/>
        <v>42.027085649371614</v>
      </c>
      <c r="F29" s="6">
        <f t="shared" si="3"/>
        <v>58.930732011034522</v>
      </c>
    </row>
    <row r="30" spans="1:6">
      <c r="A30" t="s">
        <v>7</v>
      </c>
      <c r="B30" t="s">
        <v>30</v>
      </c>
      <c r="C30" s="4">
        <v>0</v>
      </c>
      <c r="D30" s="4">
        <v>0</v>
      </c>
      <c r="E30" s="4">
        <v>0</v>
      </c>
      <c r="F30" s="7">
        <v>0</v>
      </c>
    </row>
    <row r="31" spans="1:6">
      <c r="B31" t="s">
        <v>31</v>
      </c>
      <c r="C31" s="4">
        <v>0</v>
      </c>
      <c r="D31" s="4">
        <v>0</v>
      </c>
      <c r="E31" s="4">
        <v>0</v>
      </c>
      <c r="F31" s="7">
        <v>0</v>
      </c>
    </row>
    <row r="32" spans="1:6">
      <c r="B32" t="s">
        <v>32</v>
      </c>
      <c r="C32" s="4">
        <v>1.4220871498278624</v>
      </c>
      <c r="D32" s="4">
        <v>42.094565267420954</v>
      </c>
      <c r="E32" s="4">
        <v>82.767043385014048</v>
      </c>
      <c r="F32" s="4">
        <v>123.43952150260715</v>
      </c>
    </row>
    <row r="33" spans="1:6">
      <c r="C33" s="6">
        <f>C32</f>
        <v>1.4220871498278624</v>
      </c>
      <c r="D33" s="6">
        <f t="shared" ref="D33:F33" si="4">D32</f>
        <v>42.094565267420954</v>
      </c>
      <c r="E33" s="6">
        <f t="shared" si="4"/>
        <v>82.767043385014048</v>
      </c>
      <c r="F33" s="6">
        <f t="shared" si="4"/>
        <v>123.43952150260715</v>
      </c>
    </row>
    <row r="34" spans="1:6">
      <c r="A34" s="1" t="s">
        <v>2</v>
      </c>
      <c r="B34" s="1" t="s">
        <v>21</v>
      </c>
      <c r="C34" s="3">
        <v>2020</v>
      </c>
      <c r="D34" s="3">
        <v>2030</v>
      </c>
      <c r="E34" s="3">
        <v>2040</v>
      </c>
      <c r="F34" s="3">
        <v>2050</v>
      </c>
    </row>
    <row r="35" spans="1:6">
      <c r="B35" t="s">
        <v>33</v>
      </c>
      <c r="C35" s="4">
        <f>C11+C16</f>
        <v>651.67768735364984</v>
      </c>
      <c r="D35" s="4">
        <f t="shared" ref="D35:F35" si="5">D11+D16</f>
        <v>676.24694766789946</v>
      </c>
      <c r="E35" s="4">
        <f t="shared" si="5"/>
        <v>700.81620798214919</v>
      </c>
      <c r="F35" s="4">
        <f t="shared" si="5"/>
        <v>725.38546829639881</v>
      </c>
    </row>
    <row r="36" spans="1:6">
      <c r="B36" t="s">
        <v>34</v>
      </c>
      <c r="C36" s="4">
        <f>C12+C13+C18+C19+C20</f>
        <v>243.54326287184392</v>
      </c>
      <c r="D36" s="4">
        <f t="shared" ref="D36:F36" si="6">D12+D13+D18+D19+D20</f>
        <v>181.84648447677327</v>
      </c>
      <c r="E36" s="4">
        <f t="shared" si="6"/>
        <v>120.14970608170266</v>
      </c>
      <c r="F36" s="4">
        <f t="shared" si="6"/>
        <v>58.452927686632052</v>
      </c>
    </row>
    <row r="37" spans="1:6">
      <c r="B37" t="s">
        <v>35</v>
      </c>
      <c r="C37" s="4">
        <f>C14</f>
        <v>93.031022335851461</v>
      </c>
      <c r="D37" s="4">
        <f t="shared" ref="D37:F37" si="7">D14</f>
        <v>67.714588672589201</v>
      </c>
      <c r="E37" s="4">
        <f t="shared" si="7"/>
        <v>42.398155009326942</v>
      </c>
      <c r="F37" s="4">
        <f t="shared" si="7"/>
        <v>17.081721346064668</v>
      </c>
    </row>
    <row r="38" spans="1:6">
      <c r="B38" t="s">
        <v>36</v>
      </c>
      <c r="C38" s="4">
        <f>C17+C15</f>
        <v>41.930077999477277</v>
      </c>
      <c r="D38" s="4">
        <f t="shared" ref="D38:F38" si="8">D17+D15</f>
        <v>37.947210300245501</v>
      </c>
      <c r="E38" s="4">
        <f t="shared" si="8"/>
        <v>33.964342601013726</v>
      </c>
      <c r="F38" s="4">
        <f t="shared" si="8"/>
        <v>29.981474901781954</v>
      </c>
    </row>
    <row r="39" spans="1:6">
      <c r="B39" t="s">
        <v>29</v>
      </c>
      <c r="C39" s="4">
        <f>C29</f>
        <v>8.2197929260457823</v>
      </c>
      <c r="D39" s="4">
        <f t="shared" ref="D39:F39" si="9">D29</f>
        <v>25.123439287708695</v>
      </c>
      <c r="E39" s="4">
        <f t="shared" si="9"/>
        <v>42.027085649371614</v>
      </c>
      <c r="F39" s="4">
        <f t="shared" si="9"/>
        <v>58.930732011034522</v>
      </c>
    </row>
    <row r="40" spans="1:6">
      <c r="B40" t="s">
        <v>37</v>
      </c>
      <c r="C40" s="4">
        <f>C27</f>
        <v>0.24055819010480606</v>
      </c>
      <c r="D40" s="4">
        <f t="shared" ref="D40:F40" si="10">D27</f>
        <v>2.2094200784630798</v>
      </c>
      <c r="E40" s="4">
        <f t="shared" si="10"/>
        <v>4.1782819668213538</v>
      </c>
      <c r="F40" s="4">
        <f t="shared" si="10"/>
        <v>6.1471438551796274</v>
      </c>
    </row>
    <row r="41" spans="1:6">
      <c r="B41" t="s">
        <v>38</v>
      </c>
      <c r="C41" s="4">
        <f>C4-C23</f>
        <v>441.30800101695053</v>
      </c>
      <c r="D41" s="4">
        <f t="shared" ref="D41:F41" si="11">D4-D23</f>
        <v>500.63875060578624</v>
      </c>
      <c r="E41" s="4">
        <f t="shared" si="11"/>
        <v>559.96950019462201</v>
      </c>
      <c r="F41" s="4">
        <f t="shared" si="11"/>
        <v>619.30024978345773</v>
      </c>
    </row>
    <row r="42" spans="1:6">
      <c r="B42" t="s">
        <v>5</v>
      </c>
      <c r="C42" s="4">
        <f>C5</f>
        <v>400.37382992694063</v>
      </c>
      <c r="D42" s="4">
        <f t="shared" ref="D42:F42" si="12">D5</f>
        <v>386.79166992246263</v>
      </c>
      <c r="E42" s="4">
        <f t="shared" si="12"/>
        <v>373.20950991798463</v>
      </c>
      <c r="F42" s="4">
        <f t="shared" si="12"/>
        <v>359.62734991350669</v>
      </c>
    </row>
    <row r="43" spans="1:6">
      <c r="B43" t="s">
        <v>39</v>
      </c>
      <c r="C43" s="4">
        <f>C6-C24-C26-C27-C28</f>
        <v>16.176361862232874</v>
      </c>
      <c r="D43" s="4">
        <f t="shared" ref="D43:F43" si="13">D6-D24-D26-D27-D28</f>
        <v>22.096205383891771</v>
      </c>
      <c r="E43" s="4">
        <f t="shared" si="13"/>
        <v>28.016048905550672</v>
      </c>
      <c r="F43" s="4">
        <f t="shared" si="13"/>
        <v>33.935892427209573</v>
      </c>
    </row>
    <row r="44" spans="1:6">
      <c r="B44" t="s">
        <v>7</v>
      </c>
      <c r="C44" s="4">
        <f>C7</f>
        <v>4.0586411905605235</v>
      </c>
      <c r="D44" s="4">
        <f t="shared" ref="D44:F45" si="14">D7</f>
        <v>43.852267961242731</v>
      </c>
      <c r="E44" s="4">
        <f t="shared" si="14"/>
        <v>83.64589473192494</v>
      </c>
      <c r="F44" s="4">
        <f t="shared" si="14"/>
        <v>123.43952150260715</v>
      </c>
    </row>
    <row r="45" spans="1:6">
      <c r="B45" t="s">
        <v>8</v>
      </c>
      <c r="C45" s="4">
        <f>C8</f>
        <v>393.63799158857694</v>
      </c>
      <c r="D45" s="4">
        <f t="shared" si="14"/>
        <v>375.3303239378676</v>
      </c>
      <c r="E45" s="4">
        <f t="shared" si="14"/>
        <v>357.02265628715827</v>
      </c>
      <c r="F45" s="4">
        <f t="shared" si="14"/>
        <v>338.71498863644899</v>
      </c>
    </row>
    <row r="46" spans="1:6">
      <c r="A46" t="s">
        <v>9</v>
      </c>
      <c r="C46" s="6">
        <f>SUM(C35:C45)</f>
        <v>2294.1972272622347</v>
      </c>
      <c r="D46" s="6">
        <f t="shared" ref="D46:F46" si="15">SUM(D35:D45)</f>
        <v>2319.7973082949302</v>
      </c>
      <c r="E46" s="6">
        <f t="shared" si="15"/>
        <v>2345.3973893276261</v>
      </c>
      <c r="F46" s="6">
        <f t="shared" si="15"/>
        <v>2370.997470360322</v>
      </c>
    </row>
    <row r="47" spans="1:6">
      <c r="C47" s="8"/>
      <c r="D47" s="8"/>
      <c r="E47" s="8"/>
      <c r="F47" s="8"/>
    </row>
  </sheetData>
  <mergeCells count="1">
    <mergeCell ref="C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6"/>
  <sheetViews>
    <sheetView tabSelected="1" workbookViewId="0">
      <selection activeCell="I3" sqref="I3"/>
    </sheetView>
  </sheetViews>
  <sheetFormatPr defaultRowHeight="15"/>
  <cols>
    <col min="1" max="1" width="15.42578125" customWidth="1"/>
    <col min="2" max="2" width="18.5703125" customWidth="1"/>
    <col min="3" max="3" width="13.7109375" customWidth="1"/>
    <col min="4" max="4" width="14.5703125" customWidth="1"/>
    <col min="5" max="5" width="12.42578125" customWidth="1"/>
    <col min="6" max="6" width="15" customWidth="1"/>
    <col min="7" max="7" width="12" customWidth="1"/>
    <col min="8" max="8" width="15" customWidth="1"/>
    <col min="9" max="9" width="11.28515625" customWidth="1"/>
    <col min="10" max="10" width="13.85546875" customWidth="1"/>
  </cols>
  <sheetData>
    <row r="1" spans="1:10">
      <c r="A1" s="21" t="s">
        <v>40</v>
      </c>
      <c r="B1" s="21"/>
      <c r="C1" s="2"/>
      <c r="E1" s="2"/>
      <c r="G1" s="2"/>
      <c r="I1" s="2"/>
    </row>
    <row r="2" spans="1:10" ht="46.5" customHeight="1">
      <c r="A2" s="1" t="s">
        <v>2</v>
      </c>
      <c r="C2" s="3" t="s">
        <v>41</v>
      </c>
      <c r="D2" s="2" t="s">
        <v>42</v>
      </c>
      <c r="E2" s="3" t="s">
        <v>43</v>
      </c>
      <c r="F2" s="2" t="s">
        <v>44</v>
      </c>
      <c r="G2" s="2" t="s">
        <v>45</v>
      </c>
      <c r="H2" s="2" t="s">
        <v>46</v>
      </c>
      <c r="I2" s="3" t="s">
        <v>47</v>
      </c>
      <c r="J2" s="24" t="s">
        <v>48</v>
      </c>
    </row>
    <row r="3" spans="1:10">
      <c r="A3" t="s">
        <v>3</v>
      </c>
      <c r="C3" s="9">
        <v>46.208852477485124</v>
      </c>
      <c r="D3" s="9">
        <f>C3/'FD incl HH waste 20 to 50'!C3*100</f>
        <v>4.4700104548990112</v>
      </c>
      <c r="E3" s="9">
        <v>20.004122734688092</v>
      </c>
      <c r="F3" s="9">
        <f>E3/'FD incl HH waste 20 to 50'!D3*100</f>
        <v>2.0705294170310302</v>
      </c>
      <c r="G3" s="9">
        <v>9.6078800522727725</v>
      </c>
      <c r="H3" s="9">
        <f>G3/'FD incl HH waste 20 to 50'!E3*100</f>
        <v>1.0693022775611707</v>
      </c>
      <c r="I3" s="9">
        <v>4.802685098041354</v>
      </c>
      <c r="J3" s="9">
        <f>I3/'FD incl HH waste 20 to 50'!F3*100</f>
        <v>0.57800889334520145</v>
      </c>
    </row>
    <row r="4" spans="1:10">
      <c r="A4" t="s">
        <v>4</v>
      </c>
      <c r="C4" s="9">
        <v>37.800065106234555</v>
      </c>
      <c r="D4" s="9">
        <f>C4/'FD incl HH waste 20 to 50'!C4*100</f>
        <v>8.4442977491230895</v>
      </c>
      <c r="E4" s="9">
        <v>27.007298590106661</v>
      </c>
      <c r="F4" s="9">
        <f>E4/'FD incl HH waste 20 to 50'!D4*100</f>
        <v>5.2893788718280783</v>
      </c>
      <c r="G4" s="9">
        <v>23.539503554418619</v>
      </c>
      <c r="H4" s="9">
        <f>G4/'FD incl HH waste 20 to 50'!E4*100</f>
        <v>4.1041787482197716</v>
      </c>
      <c r="I4" s="9">
        <v>23.408039865165243</v>
      </c>
      <c r="J4" s="9">
        <f>I4/'FD incl HH waste 20 to 50'!F4*100</f>
        <v>3.6775925627906685</v>
      </c>
    </row>
    <row r="5" spans="1:10">
      <c r="A5" t="s">
        <v>5</v>
      </c>
      <c r="C5" s="9">
        <v>6.1975334628131007</v>
      </c>
      <c r="D5" s="9">
        <f>C5/'FD incl HH waste 20 to 50'!C5*100</f>
        <v>1.5479367030417581</v>
      </c>
      <c r="E5" s="9">
        <v>2.4036158095298599</v>
      </c>
      <c r="F5" s="9">
        <f>E5/'FD incl HH waste 20 to 50'!D5*100</f>
        <v>0.62142388175311425</v>
      </c>
      <c r="G5" s="9">
        <v>1.0759216839953614</v>
      </c>
      <c r="H5" s="9">
        <f>G5/'FD incl HH waste 20 to 50'!E5*100</f>
        <v>0.28828892496115721</v>
      </c>
      <c r="I5" s="9">
        <v>0.6076894094673122</v>
      </c>
      <c r="J5" s="9">
        <f>I5/'FD incl HH waste 20 to 50'!F5*100</f>
        <v>0.1689775289931276</v>
      </c>
    </row>
    <row r="6" spans="1:10">
      <c r="A6" t="s">
        <v>6</v>
      </c>
      <c r="C6" s="9">
        <v>0.38322100492858951</v>
      </c>
      <c r="D6" s="9">
        <f>C6/'FD incl HH waste 20 to 50'!C6*100</f>
        <v>2.093579000747722</v>
      </c>
      <c r="E6" s="9">
        <v>0.55862575759552013</v>
      </c>
      <c r="F6" s="9">
        <f>E6/'FD incl HH waste 20 to 50'!D6*100</f>
        <v>1.4152127016049072</v>
      </c>
      <c r="G6" s="9">
        <v>0.70806768466318126</v>
      </c>
      <c r="H6" s="9">
        <f>G6/'FD incl HH waste 20 to 50'!E6*100</f>
        <v>1.1676337329483384</v>
      </c>
      <c r="I6" s="9">
        <v>0.8828884221104506</v>
      </c>
      <c r="J6" s="9">
        <f>I6/'FD incl HH waste 20 to 50'!F6*100</f>
        <v>1.0791993049838067</v>
      </c>
    </row>
    <row r="7" spans="1:10">
      <c r="A7" t="s">
        <v>7</v>
      </c>
      <c r="C7" s="9">
        <v>8.3320267260582004E-2</v>
      </c>
      <c r="D7" s="9">
        <f>C7/'FD incl HH waste 20 to 50'!C7*100</f>
        <v>2.0529104039639177</v>
      </c>
      <c r="E7" s="9">
        <v>0.61800194965586919</v>
      </c>
      <c r="F7" s="9">
        <f>E7/'FD incl HH waste 20 to 50'!D7*100</f>
        <v>1.4092816138998063</v>
      </c>
      <c r="G7" s="9">
        <v>0.97489845172969702</v>
      </c>
      <c r="H7" s="9">
        <f>G7/'FD incl HH waste 20 to 50'!E7*100</f>
        <v>1.1655066334745172</v>
      </c>
      <c r="I7" s="9">
        <v>1.3311710844214399</v>
      </c>
      <c r="J7" s="9">
        <f>I7/'FD incl HH waste 20 to 50'!F7*100</f>
        <v>1.07839942039416</v>
      </c>
    </row>
    <row r="8" spans="1:10">
      <c r="A8" t="s">
        <v>8</v>
      </c>
      <c r="C8" s="9">
        <v>38.00467839783677</v>
      </c>
      <c r="D8" s="9">
        <f>C8/'FD incl HH waste 20 to 50'!C8*100</f>
        <v>9.6547282553861198</v>
      </c>
      <c r="E8" s="9">
        <v>17.320279236588565</v>
      </c>
      <c r="F8" s="9">
        <f>E8/'FD incl HH waste 20 to 50'!D8*100</f>
        <v>4.6146762283603211</v>
      </c>
      <c r="G8" s="9">
        <v>9.470912858187738</v>
      </c>
      <c r="H8" s="9">
        <f>G8/'FD incl HH waste 20 to 50'!E8*100</f>
        <v>2.6527484156552101</v>
      </c>
      <c r="I8" s="9">
        <v>6.5269266249550064</v>
      </c>
      <c r="J8" s="9">
        <f>I8/'FD incl HH waste 20 to 50'!F8*100</f>
        <v>1.9269671682467275</v>
      </c>
    </row>
    <row r="9" spans="1:10">
      <c r="A9" t="s">
        <v>9</v>
      </c>
      <c r="C9" s="10">
        <f>SUM(C3:C8)</f>
        <v>128.67767071655871</v>
      </c>
      <c r="D9" s="10">
        <f t="shared" ref="D9:J9" si="0">SUM(D3:D8)</f>
        <v>28.263462567161618</v>
      </c>
      <c r="E9" s="10">
        <f t="shared" si="0"/>
        <v>67.911944078164566</v>
      </c>
      <c r="F9" s="10">
        <f t="shared" si="0"/>
        <v>15.420502714477255</v>
      </c>
      <c r="G9" s="10">
        <f t="shared" si="0"/>
        <v>45.377184285267376</v>
      </c>
      <c r="H9" s="10">
        <f t="shared" si="0"/>
        <v>10.447658732820164</v>
      </c>
      <c r="I9" s="10">
        <f t="shared" si="0"/>
        <v>37.559400504160806</v>
      </c>
      <c r="J9" s="10">
        <f t="shared" si="0"/>
        <v>8.5091448787536912</v>
      </c>
    </row>
    <row r="10" spans="1:10">
      <c r="A10" s="1" t="s">
        <v>2</v>
      </c>
      <c r="B10" s="1" t="s">
        <v>21</v>
      </c>
      <c r="C10" s="11">
        <v>2020</v>
      </c>
      <c r="D10" s="11"/>
      <c r="E10" s="11">
        <v>2030</v>
      </c>
      <c r="F10" s="11"/>
      <c r="G10" s="11">
        <v>2040</v>
      </c>
      <c r="H10" s="11"/>
      <c r="I10" s="11">
        <v>2050</v>
      </c>
      <c r="J10" s="9"/>
    </row>
    <row r="11" spans="1:10">
      <c r="A11" t="s">
        <v>3</v>
      </c>
      <c r="B11" t="s">
        <v>11</v>
      </c>
      <c r="C11" s="9">
        <f>D3/100*'FD incl HH waste 20 to 50'!C11</f>
        <v>1.5183213135695095</v>
      </c>
      <c r="D11" s="9"/>
      <c r="E11" s="9">
        <f>F3/100*'FD incl HH waste 20 to 50'!D11</f>
        <v>0.60652743546962429</v>
      </c>
      <c r="F11" s="9"/>
      <c r="G11" s="9">
        <f>H3/100*'FD incl HH waste 20 to 50'!E11</f>
        <v>0.26326072697366376</v>
      </c>
      <c r="H11" s="9"/>
      <c r="I11" s="9">
        <f>J3/100*'FD incl HH waste 20 to 50'!F11</f>
        <v>0.11529179421474137</v>
      </c>
      <c r="J11" s="9"/>
    </row>
    <row r="12" spans="1:10">
      <c r="B12" t="s">
        <v>12</v>
      </c>
      <c r="C12" s="9">
        <f>D3/100*'FD incl HH waste 20 to 50'!C12</f>
        <v>3.1493641043486469</v>
      </c>
      <c r="D12" s="9"/>
      <c r="E12" s="9">
        <f>F3/100*'FD incl HH waste 20 to 50'!D12</f>
        <v>1.0226842933065869</v>
      </c>
      <c r="F12" s="9"/>
      <c r="G12" s="9">
        <f>H3/100*'FD incl HH waste 20 to 50'!E12</f>
        <v>0.30292695923072854</v>
      </c>
      <c r="H12" s="9"/>
      <c r="I12" s="9">
        <f>J3/100*'FD incl HH waste 20 to 50'!F12</f>
        <v>4.2000447339848451E-2</v>
      </c>
      <c r="J12" s="9"/>
    </row>
    <row r="13" spans="1:10">
      <c r="B13" t="s">
        <v>13</v>
      </c>
      <c r="C13" s="9">
        <f>D3/100*'FD incl HH waste 20 to 50'!C13</f>
        <v>1.5744994334064133</v>
      </c>
      <c r="D13" s="9"/>
      <c r="E13" s="9">
        <f>F3/100*'FD incl HH waste 20 to 50'!D13</f>
        <v>0.62983789470123663</v>
      </c>
      <c r="F13" s="9"/>
      <c r="G13" s="9">
        <f>H3/100*'FD incl HH waste 20 to 50'!E13</f>
        <v>0.27389883193450265</v>
      </c>
      <c r="H13" s="9"/>
      <c r="I13" s="9">
        <f>J3/100*'FD incl HH waste 20 to 50'!F13</f>
        <v>0.12028525399627504</v>
      </c>
      <c r="J13" s="9"/>
    </row>
    <row r="14" spans="1:10">
      <c r="B14" t="s">
        <v>14</v>
      </c>
      <c r="C14" s="9">
        <f>D3/100*'FD incl HH waste 20 to 50'!C14</f>
        <v>4.1584964247119949</v>
      </c>
      <c r="D14" s="9"/>
      <c r="E14" s="9">
        <f>F3/100*'FD incl HH waste 20 to 50'!D14</f>
        <v>1.4020504780875214</v>
      </c>
      <c r="F14" s="9"/>
      <c r="G14" s="9">
        <f>H3/100*'FD incl HH waste 20 to 50'!E14</f>
        <v>0.45336443715864855</v>
      </c>
      <c r="H14" s="9"/>
      <c r="I14" s="9">
        <f>J3/100*'FD incl HH waste 20 to 50'!F14</f>
        <v>9.8733868516699436E-2</v>
      </c>
      <c r="J14" s="9"/>
    </row>
    <row r="15" spans="1:10">
      <c r="B15" t="s">
        <v>15</v>
      </c>
      <c r="C15" s="9">
        <f>D3/100*'FD incl HH waste 20 to 50'!C15</f>
        <v>1.4164733366330682E-4</v>
      </c>
      <c r="D15" s="9"/>
      <c r="E15" s="9">
        <f>F3/100*'FD incl HH waste 20 to 50'!D15</f>
        <v>4.3741131279675051E-5</v>
      </c>
      <c r="F15" s="9"/>
      <c r="G15" s="9">
        <f>H3/100*'FD incl HH waste 20 to 50'!E15</f>
        <v>1.1294814484579171E-5</v>
      </c>
      <c r="H15" s="9"/>
      <c r="I15" s="9">
        <f>J3/100*'FD incl HH waste 20 to 50'!F15</f>
        <v>0</v>
      </c>
      <c r="J15" s="9"/>
    </row>
    <row r="16" spans="1:10">
      <c r="B16" t="s">
        <v>16</v>
      </c>
      <c r="C16" s="9">
        <f>D3/100*'FD incl HH waste 20 to 50'!C16</f>
        <v>27.611739443382731</v>
      </c>
      <c r="D16" s="9"/>
      <c r="E16" s="9">
        <f>F3/100*'FD incl HH waste 20 to 50'!D16</f>
        <v>13.395364547768672</v>
      </c>
      <c r="F16" s="9"/>
      <c r="G16" s="9">
        <f>H3/100*'FD incl HH waste 20 to 50'!E16</f>
        <v>7.2305829464972877</v>
      </c>
      <c r="H16" s="9"/>
      <c r="I16" s="9">
        <f>J3/100*'FD incl HH waste 20 to 50'!F16</f>
        <v>4.0775007235721805</v>
      </c>
      <c r="J16" s="9"/>
    </row>
    <row r="17" spans="1:10">
      <c r="B17" t="s">
        <v>17</v>
      </c>
      <c r="C17" s="9">
        <f>D3/100*'FD incl HH waste 20 to 50'!C17</f>
        <v>1.8741372229902813</v>
      </c>
      <c r="D17" s="9"/>
      <c r="E17" s="9">
        <f>F3/100*'FD incl HH waste 20 to 50'!D17</f>
        <v>0.78566441107793261</v>
      </c>
      <c r="F17" s="9"/>
      <c r="G17" s="9">
        <f>H3/100*'FD incl HH waste 20 to 50'!E17</f>
        <v>0.36317019417683416</v>
      </c>
      <c r="H17" s="9"/>
      <c r="I17" s="9">
        <f>J3/100*'FD incl HH waste 20 to 50'!F17</f>
        <v>0.1732955912883592</v>
      </c>
      <c r="J17" s="9"/>
    </row>
    <row r="18" spans="1:10">
      <c r="B18" t="s">
        <v>18</v>
      </c>
      <c r="C18" s="9">
        <f>D3/100*'FD incl HH waste 20 to 50'!C18</f>
        <v>4.0682754142638577</v>
      </c>
      <c r="D18" s="9"/>
      <c r="E18" s="9">
        <f>F3/100*'FD incl HH waste 20 to 50'!D18</f>
        <v>1.3030845534376778</v>
      </c>
      <c r="F18" s="9"/>
      <c r="G18" s="9">
        <f>H3/100*'FD incl HH waste 20 to 50'!E18</f>
        <v>0.3727270929897995</v>
      </c>
      <c r="H18" s="9"/>
      <c r="I18" s="9">
        <f>J3/100*'FD incl HH waste 20 to 50'!F18</f>
        <v>3.9184528478412847E-2</v>
      </c>
      <c r="J18" s="9"/>
    </row>
    <row r="19" spans="1:10">
      <c r="B19" t="s">
        <v>19</v>
      </c>
      <c r="C19" s="9">
        <f>D3/100*'FD incl HH waste 20 to 50'!C19</f>
        <v>1.8497355854768855</v>
      </c>
      <c r="D19" s="9"/>
      <c r="E19" s="9">
        <f>F3/100*'FD incl HH waste 20 to 50'!D19</f>
        <v>0.73406512458455919</v>
      </c>
      <c r="F19" s="9"/>
      <c r="G19" s="9">
        <f>H3/100*'FD incl HH waste 20 to 50'!E19</f>
        <v>0.31571170492165196</v>
      </c>
      <c r="H19" s="9"/>
      <c r="I19" s="9">
        <f>J3/100*'FD incl HH waste 20 to 50'!F19</f>
        <v>0.13639289063483645</v>
      </c>
      <c r="J19" s="9"/>
    </row>
    <row r="20" spans="1:10">
      <c r="B20" t="s">
        <v>20</v>
      </c>
      <c r="C20" s="9">
        <f>D3/100*'FD incl HH waste 20 to 50'!C20</f>
        <v>0.24453477507780133</v>
      </c>
      <c r="D20" s="9"/>
      <c r="E20" s="9">
        <f>F3/100*'FD incl HH waste 20 to 50'!D20</f>
        <v>7.5513088898296249E-2</v>
      </c>
      <c r="F20" s="9"/>
      <c r="G20" s="9">
        <f>H3/100*'FD incl HH waste 20 to 50'!E20</f>
        <v>1.9498954538016401E-2</v>
      </c>
      <c r="H20" s="9"/>
      <c r="I20" s="9">
        <f>J3/100*'FD incl HH waste 20 to 50'!F20</f>
        <v>0</v>
      </c>
      <c r="J20" s="9"/>
    </row>
    <row r="21" spans="1:10">
      <c r="C21" s="10">
        <f>SUM(C11:C20)</f>
        <v>46.049245364561784</v>
      </c>
      <c r="D21" s="9"/>
      <c r="E21" s="10">
        <f>SUM(E11:E20)</f>
        <v>19.954835568463388</v>
      </c>
      <c r="F21" s="9"/>
      <c r="G21" s="10">
        <f>SUM(G11:G20)</f>
        <v>9.5951531432356205</v>
      </c>
      <c r="H21" s="9"/>
      <c r="I21" s="10">
        <f>SUM(I11:I20)</f>
        <v>4.8026850980413531</v>
      </c>
      <c r="J21" s="9"/>
    </row>
    <row r="22" spans="1:10">
      <c r="A22" s="1" t="s">
        <v>2</v>
      </c>
      <c r="B22" s="1" t="s">
        <v>21</v>
      </c>
      <c r="C22" s="11">
        <v>2020</v>
      </c>
      <c r="D22" s="11"/>
      <c r="E22" s="11">
        <v>2030</v>
      </c>
      <c r="F22" s="11"/>
      <c r="G22" s="11">
        <v>2040</v>
      </c>
      <c r="H22" s="11"/>
      <c r="I22" s="11">
        <v>2050</v>
      </c>
      <c r="J22" s="9"/>
    </row>
    <row r="23" spans="1:10">
      <c r="A23" t="s">
        <v>4</v>
      </c>
      <c r="B23" t="s">
        <v>22</v>
      </c>
      <c r="C23" s="9">
        <f>D4/100*'FD incl HH waste 20 to 50'!C23</f>
        <v>0.53470350966010549</v>
      </c>
      <c r="D23" s="9"/>
      <c r="E23" s="9">
        <f>F4/100*'FD incl HH waste 20 to 50'!D23</f>
        <v>0.52661829138013638</v>
      </c>
      <c r="F23" s="9"/>
      <c r="G23" s="9">
        <f>H4/100*'FD incl HH waste 20 to 50'!E23</f>
        <v>0.55735433091847275</v>
      </c>
      <c r="H23" s="9"/>
      <c r="I23" s="9">
        <f>J4/100*'FD incl HH waste 20 to 50'!F23</f>
        <v>0.6326999377847683</v>
      </c>
      <c r="J23" s="9"/>
    </row>
    <row r="24" spans="1:10">
      <c r="A24" t="s">
        <v>23</v>
      </c>
      <c r="B24" t="s">
        <v>24</v>
      </c>
      <c r="C24" s="9">
        <f>D6/100*'FD incl HH waste 20 to 50'!C24</f>
        <v>3.498958467499378E-2</v>
      </c>
      <c r="D24" s="9"/>
      <c r="E24" s="9">
        <f>F6/100*'FD incl HH waste 20 to 50'!D24</f>
        <v>0.1544399936650063</v>
      </c>
      <c r="F24" s="9"/>
      <c r="G24" s="9">
        <f>H6/100*'FD incl HH waste 20 to 50'!E24</f>
        <v>0.23532972149654308</v>
      </c>
      <c r="H24" s="9"/>
      <c r="I24" s="9">
        <f>J6/100*'FD incl HH waste 20 to 50'!F24</f>
        <v>0.31724119726249622</v>
      </c>
      <c r="J24" s="9"/>
    </row>
    <row r="25" spans="1:10">
      <c r="B25" t="s">
        <v>25</v>
      </c>
      <c r="C25" s="9">
        <f>D6/100*'FD incl HH waste 20 to 50'!C25</f>
        <v>0</v>
      </c>
      <c r="D25" s="9"/>
      <c r="E25" s="9">
        <f>F6/100*'FD incl HH waste 20 to 50'!D25</f>
        <v>7.6037538351349842E-3</v>
      </c>
      <c r="F25" s="9"/>
      <c r="G25" s="9">
        <f>H6/100*'FD incl HH waste 20 to 50'!E25</f>
        <v>1.2547088455142396E-2</v>
      </c>
      <c r="H25" s="9"/>
      <c r="I25" s="9">
        <f>J6/100*'FD incl HH waste 20 to 50'!F25</f>
        <v>1.7395192633954757E-2</v>
      </c>
      <c r="J25" s="9"/>
    </row>
    <row r="26" spans="1:10">
      <c r="B26" t="s">
        <v>26</v>
      </c>
      <c r="C26" s="9">
        <f>D6/100*'FD incl HH waste 20 to 50'!C26</f>
        <v>4.5302294683121115E-3</v>
      </c>
      <c r="D26" s="9"/>
      <c r="E26" s="9">
        <f>F6/100*'FD incl HH waste 20 to 50'!D26</f>
        <v>1.7692330499578957E-2</v>
      </c>
      <c r="F26" s="9"/>
      <c r="G26" s="9">
        <f>H6/100*'FD incl HH waste 20 to 50'!E26</f>
        <v>2.6667821181100396E-2</v>
      </c>
      <c r="H26" s="9"/>
      <c r="I26" s="9">
        <f>J6/100*'FD incl HH waste 20 to 50'!F26</f>
        <v>3.5804451653584306E-2</v>
      </c>
      <c r="J26" s="9"/>
    </row>
    <row r="27" spans="1:10">
      <c r="B27" t="s">
        <v>27</v>
      </c>
      <c r="C27" s="9">
        <f>D6/100*'FD incl HH waste 20 to 50'!C27</f>
        <v>5.0362757526130038E-3</v>
      </c>
      <c r="D27" s="9"/>
      <c r="E27" s="9">
        <f>F6/100*'FD incl HH waste 20 to 50'!D27</f>
        <v>3.1267993582218614E-2</v>
      </c>
      <c r="F27" s="9"/>
      <c r="G27" s="9">
        <f>H6/100*'FD incl HH waste 20 to 50'!E27</f>
        <v>4.8787029702303426E-2</v>
      </c>
      <c r="H27" s="9"/>
      <c r="I27" s="9">
        <f>J6/100*'FD incl HH waste 20 to 50'!F27</f>
        <v>6.6339933761453321E-2</v>
      </c>
      <c r="J27" s="9"/>
    </row>
    <row r="28" spans="1:10">
      <c r="B28" t="s">
        <v>28</v>
      </c>
      <c r="C28" s="9">
        <f>D6/100*'FD incl HH waste 20 to 50'!C28</f>
        <v>0</v>
      </c>
      <c r="D28" s="9"/>
      <c r="E28" s="9">
        <f>F6/100*'FD incl HH waste 20 to 50'!D28</f>
        <v>4.2517134683172565E-2</v>
      </c>
      <c r="F28" s="9"/>
      <c r="G28" s="9">
        <f>H6/100*'FD incl HH waste 20 to 50'!E28</f>
        <v>7.0158274622721076E-2</v>
      </c>
      <c r="H28" s="9"/>
      <c r="I28" s="9">
        <f>J6/100*'FD incl HH waste 20 to 50'!F28</f>
        <v>9.7266924218418788E-2</v>
      </c>
      <c r="J28" s="9"/>
    </row>
    <row r="29" spans="1:10">
      <c r="B29" t="s">
        <v>29</v>
      </c>
      <c r="C29" s="10">
        <f>SUM(C23:C28)-C25-C27</f>
        <v>0.57422332380341146</v>
      </c>
      <c r="D29" s="10"/>
      <c r="E29" s="10">
        <f>SUM(E23:E28)-E25-E27</f>
        <v>0.74126775022789415</v>
      </c>
      <c r="F29" s="10"/>
      <c r="G29" s="10">
        <f>SUM(G23:G28)-G25-G27</f>
        <v>0.88951014821883734</v>
      </c>
      <c r="H29" s="10"/>
      <c r="I29" s="10">
        <f>SUM(I23:I28)-I25-I27</f>
        <v>1.0830125109192674</v>
      </c>
      <c r="J29" s="9"/>
    </row>
    <row r="30" spans="1:10">
      <c r="A30" t="s">
        <v>7</v>
      </c>
      <c r="B30" t="s">
        <v>30</v>
      </c>
      <c r="C30" s="9"/>
      <c r="D30" s="9"/>
      <c r="E30" s="9"/>
      <c r="F30" s="9"/>
      <c r="G30" s="9"/>
      <c r="H30" s="9"/>
      <c r="I30" s="9"/>
      <c r="J30" s="9"/>
    </row>
    <row r="31" spans="1:10">
      <c r="B31" t="s">
        <v>31</v>
      </c>
      <c r="C31" s="9"/>
      <c r="D31" s="9"/>
      <c r="E31" s="9"/>
      <c r="F31" s="9"/>
      <c r="G31" s="9"/>
      <c r="H31" s="9"/>
      <c r="I31" s="9"/>
      <c r="J31" s="9"/>
    </row>
    <row r="32" spans="1:10">
      <c r="B32" t="s">
        <v>32</v>
      </c>
      <c r="C32" s="9"/>
      <c r="D32" s="9"/>
      <c r="E32" s="9"/>
      <c r="F32" s="9"/>
      <c r="G32" s="9"/>
      <c r="H32" s="9"/>
      <c r="I32" s="9"/>
      <c r="J32" s="9"/>
    </row>
    <row r="33" spans="1:10">
      <c r="B33" t="s">
        <v>7</v>
      </c>
      <c r="C33" s="10">
        <f>D7/100*'FD incl HH waste 20 to 50'!C33</f>
        <v>2.9194175052250134E-2</v>
      </c>
      <c r="D33" s="10"/>
      <c r="E33" s="10">
        <f>F7/100*'FD incl HH waste 20 to 50'!D33</f>
        <v>0.5932309687648174</v>
      </c>
      <c r="F33" s="10"/>
      <c r="G33" s="10">
        <f>H7/100*'FD incl HH waste 20 to 50'!E33</f>
        <v>0.96465538098307035</v>
      </c>
      <c r="H33" s="10"/>
      <c r="I33" s="10">
        <f>J7/100*'FD incl HH waste 20 to 50'!F33</f>
        <v>1.3311710844214399</v>
      </c>
      <c r="J33" s="9"/>
    </row>
    <row r="34" spans="1:10">
      <c r="A34" s="1" t="s">
        <v>2</v>
      </c>
      <c r="B34" s="1" t="s">
        <v>21</v>
      </c>
      <c r="C34" s="11">
        <v>2020</v>
      </c>
      <c r="D34" s="11"/>
      <c r="E34" s="11">
        <v>2030</v>
      </c>
      <c r="F34" s="11"/>
      <c r="G34" s="11">
        <v>2040</v>
      </c>
      <c r="H34" s="11"/>
      <c r="I34" s="11">
        <v>2050</v>
      </c>
      <c r="J34" s="9"/>
    </row>
    <row r="35" spans="1:10">
      <c r="B35" t="s">
        <v>33</v>
      </c>
      <c r="C35" s="9">
        <f>C11+C16</f>
        <v>29.13006075695224</v>
      </c>
      <c r="D35" s="9"/>
      <c r="E35" s="9">
        <f>E11+E16</f>
        <v>14.001891983238297</v>
      </c>
      <c r="F35" s="9"/>
      <c r="G35" s="9">
        <f>G11+G16</f>
        <v>7.4938436734709519</v>
      </c>
      <c r="H35" s="9"/>
      <c r="I35" s="9">
        <f>I11+I16</f>
        <v>4.1927925177869216</v>
      </c>
      <c r="J35" s="9"/>
    </row>
    <row r="36" spans="1:10">
      <c r="B36" t="s">
        <v>34</v>
      </c>
      <c r="C36" s="9">
        <f>C12+C13+C18+C19+C20</f>
        <v>10.886409312573603</v>
      </c>
      <c r="D36" s="9"/>
      <c r="E36" s="9">
        <f>E12+E13+E18+E19+E20</f>
        <v>3.7651849549283569</v>
      </c>
      <c r="F36" s="9"/>
      <c r="G36" s="9">
        <f>G12+G13+G18+G19+G20</f>
        <v>1.2847635436146991</v>
      </c>
      <c r="H36" s="9"/>
      <c r="I36" s="9">
        <f>I12+I13+I18+I19+I20</f>
        <v>0.33786312044937278</v>
      </c>
      <c r="J36" s="9"/>
    </row>
    <row r="37" spans="1:10">
      <c r="B37" t="s">
        <v>35</v>
      </c>
      <c r="C37" s="9">
        <f>C14</f>
        <v>4.1584964247119949</v>
      </c>
      <c r="D37" s="9"/>
      <c r="E37" s="9">
        <f>E14</f>
        <v>1.4020504780875214</v>
      </c>
      <c r="F37" s="9"/>
      <c r="G37" s="9">
        <f>G14</f>
        <v>0.45336443715864855</v>
      </c>
      <c r="H37" s="9"/>
      <c r="I37" s="9">
        <f>I14</f>
        <v>9.8733868516699436E-2</v>
      </c>
      <c r="J37" s="9"/>
    </row>
    <row r="38" spans="1:10">
      <c r="B38" t="s">
        <v>36</v>
      </c>
      <c r="C38" s="9">
        <f>C17+C15</f>
        <v>1.8742788703239446</v>
      </c>
      <c r="D38" s="9"/>
      <c r="E38" s="9">
        <f>E17+E15</f>
        <v>0.78570815220921231</v>
      </c>
      <c r="F38" s="9"/>
      <c r="G38" s="9">
        <f>G17+G15</f>
        <v>0.36318148899131875</v>
      </c>
      <c r="H38" s="9"/>
      <c r="I38" s="9">
        <f>I17+I15</f>
        <v>0.1732955912883592</v>
      </c>
      <c r="J38" s="9"/>
    </row>
    <row r="39" spans="1:10">
      <c r="B39" t="s">
        <v>29</v>
      </c>
      <c r="C39" s="9">
        <f>C29</f>
        <v>0.57422332380341146</v>
      </c>
      <c r="D39" s="9"/>
      <c r="E39" s="9">
        <f>E29</f>
        <v>0.74126775022789415</v>
      </c>
      <c r="F39" s="9"/>
      <c r="G39" s="9">
        <f>G29</f>
        <v>0.88951014821883734</v>
      </c>
      <c r="H39" s="9"/>
      <c r="I39" s="9">
        <f>I29</f>
        <v>1.0830125109192674</v>
      </c>
      <c r="J39" s="9"/>
    </row>
    <row r="40" spans="1:10">
      <c r="B40" t="s">
        <v>37</v>
      </c>
      <c r="C40" s="9">
        <f>C27</f>
        <v>5.0362757526130038E-3</v>
      </c>
      <c r="D40" s="9"/>
      <c r="E40" s="9">
        <f>E27</f>
        <v>3.1267993582218614E-2</v>
      </c>
      <c r="F40" s="9"/>
      <c r="G40" s="9">
        <f>G27</f>
        <v>4.8787029702303426E-2</v>
      </c>
      <c r="H40" s="9"/>
      <c r="I40" s="9">
        <f>I27</f>
        <v>6.6339933761453321E-2</v>
      </c>
      <c r="J40" s="9"/>
    </row>
    <row r="41" spans="1:10">
      <c r="B41" t="s">
        <v>38</v>
      </c>
      <c r="C41" s="9">
        <f>C4-C23</f>
        <v>37.265361596574451</v>
      </c>
      <c r="D41" s="9"/>
      <c r="E41" s="9">
        <f>E4-E23</f>
        <v>26.480680298726526</v>
      </c>
      <c r="F41" s="9"/>
      <c r="G41" s="9">
        <f>G4-G23</f>
        <v>22.982149223500148</v>
      </c>
      <c r="H41" s="9"/>
      <c r="I41" s="9">
        <f>I4-I23</f>
        <v>22.775339927380475</v>
      </c>
      <c r="J41" s="9"/>
    </row>
    <row r="42" spans="1:10">
      <c r="B42" t="s">
        <v>5</v>
      </c>
      <c r="C42" s="9">
        <f>C5</f>
        <v>6.1975334628131007</v>
      </c>
      <c r="D42" s="9"/>
      <c r="E42" s="9">
        <f>E5</f>
        <v>2.4036158095298599</v>
      </c>
      <c r="F42" s="9"/>
      <c r="G42" s="9">
        <f>G5</f>
        <v>1.0759216839953614</v>
      </c>
      <c r="H42" s="9"/>
      <c r="I42" s="9">
        <f>I5</f>
        <v>0.6076894094673122</v>
      </c>
      <c r="J42" s="9"/>
    </row>
    <row r="43" spans="1:10">
      <c r="B43" t="s">
        <v>39</v>
      </c>
      <c r="C43" s="9">
        <f>C6-C24-C27-C25</f>
        <v>0.34319514450098271</v>
      </c>
      <c r="D43" s="9"/>
      <c r="E43" s="9">
        <f>E6-E24-E27-E25</f>
        <v>0.36531401651316026</v>
      </c>
      <c r="F43" s="9"/>
      <c r="G43" s="9">
        <f>G6-G24-G27-G25</f>
        <v>0.41140384500919236</v>
      </c>
      <c r="H43" s="9"/>
      <c r="I43" s="9">
        <f>I6-I24-I27-I25</f>
        <v>0.48191209845254629</v>
      </c>
      <c r="J43" s="9"/>
    </row>
    <row r="44" spans="1:10">
      <c r="B44" t="s">
        <v>7</v>
      </c>
      <c r="C44" s="9">
        <f>C7</f>
        <v>8.3320267260582004E-2</v>
      </c>
      <c r="D44" s="9"/>
      <c r="E44" s="9">
        <f>E7</f>
        <v>0.61800194965586919</v>
      </c>
      <c r="F44" s="9"/>
      <c r="G44" s="9">
        <f>G7</f>
        <v>0.97489845172969702</v>
      </c>
      <c r="H44" s="9"/>
      <c r="I44" s="9">
        <f>I7</f>
        <v>1.3311710844214399</v>
      </c>
      <c r="J44" s="9"/>
    </row>
    <row r="45" spans="1:10">
      <c r="B45" t="s">
        <v>8</v>
      </c>
      <c r="C45" s="9">
        <f>C8</f>
        <v>38.00467839783677</v>
      </c>
      <c r="D45" s="9"/>
      <c r="E45" s="9">
        <f>E8</f>
        <v>17.320279236588565</v>
      </c>
      <c r="F45" s="9"/>
      <c r="G45" s="9">
        <f>G8</f>
        <v>9.470912858187738</v>
      </c>
      <c r="H45" s="9"/>
      <c r="I45" s="9">
        <f>I8</f>
        <v>6.5269266249550064</v>
      </c>
      <c r="J45" s="9"/>
    </row>
    <row r="46" spans="1:10">
      <c r="C46" s="10">
        <f>SUM(C35:C45)</f>
        <v>128.52259383310368</v>
      </c>
      <c r="D46" s="9"/>
      <c r="E46" s="10">
        <f>SUM(E35:E45)</f>
        <v>67.915262623287489</v>
      </c>
      <c r="F46" s="9"/>
      <c r="G46" s="10">
        <f>SUM(G35:G45)</f>
        <v>45.448736383578897</v>
      </c>
      <c r="H46" s="9"/>
      <c r="I46" s="10">
        <f>SUM(I35:I45)</f>
        <v>37.675076687398857</v>
      </c>
      <c r="J46" s="9"/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6"/>
  <sheetViews>
    <sheetView workbookViewId="0">
      <selection activeCell="E3" sqref="E3"/>
    </sheetView>
  </sheetViews>
  <sheetFormatPr defaultRowHeight="15"/>
  <cols>
    <col min="1" max="1" width="23.5703125" customWidth="1"/>
    <col min="2" max="2" width="26.28515625" customWidth="1"/>
    <col min="3" max="3" width="12.5703125" customWidth="1"/>
    <col min="6" max="6" width="11.5703125" customWidth="1"/>
  </cols>
  <sheetData>
    <row r="1" spans="1:6" ht="29.25" customHeight="1">
      <c r="A1" s="1" t="s">
        <v>49</v>
      </c>
      <c r="C1" s="22" t="s">
        <v>50</v>
      </c>
      <c r="D1" s="22"/>
      <c r="E1" s="22"/>
      <c r="F1" s="22"/>
    </row>
    <row r="2" spans="1:6" ht="18" customHeight="1">
      <c r="A2" s="1" t="s">
        <v>2</v>
      </c>
      <c r="B2" s="1"/>
      <c r="C2" s="3">
        <v>2020</v>
      </c>
      <c r="D2" s="3">
        <v>2030</v>
      </c>
      <c r="E2" s="3">
        <v>2040</v>
      </c>
      <c r="F2" s="3">
        <v>2050</v>
      </c>
    </row>
    <row r="3" spans="1:6">
      <c r="A3" t="s">
        <v>3</v>
      </c>
      <c r="C3" s="9">
        <f>'FD incl HH waste 20 to 50'!C3-'HH Waste 20 to 50'!C3</f>
        <v>987.54381865645951</v>
      </c>
      <c r="D3" s="9">
        <f>'FD incl HH waste 20 to 50'!D3-'HH Waste 20 to 50'!E3</f>
        <v>946.1315220982342</v>
      </c>
      <c r="E3" s="9">
        <f>'FD incl HH waste 20 to 50'!E3-'HH Waste 20 to 50'!G3</f>
        <v>888.91073847962707</v>
      </c>
      <c r="F3" s="9">
        <f>'FD incl HH waste 20 to 50'!F3-'HH Waste 20 to 50'!I3</f>
        <v>826.09890713283619</v>
      </c>
    </row>
    <row r="4" spans="1:6">
      <c r="A4" t="s">
        <v>4</v>
      </c>
      <c r="C4" s="9">
        <f>'FD incl HH waste 20 to 50'!C4-'HH Waste 20 to 50'!C4</f>
        <v>409.84006115719524</v>
      </c>
      <c r="D4" s="9">
        <f>'FD incl HH waste 20 to 50'!D4-'HH Waste 20 to 50'!E4</f>
        <v>483.5875981746355</v>
      </c>
      <c r="E4" s="9">
        <f>'FD incl HH waste 20 to 50'!E4-'HH Waste 20 to 50'!G4</f>
        <v>550.01016371163587</v>
      </c>
      <c r="F4" s="9">
        <f>'FD incl HH waste 20 to 50'!F4-'HH Waste 20 to 50'!I4</f>
        <v>613.0963979022016</v>
      </c>
    </row>
    <row r="5" spans="1:6">
      <c r="A5" t="s">
        <v>5</v>
      </c>
      <c r="B5" s="8"/>
      <c r="C5" s="9">
        <f>'FD incl HH waste 20 to 50'!C5-'HH Waste 20 to 50'!C5</f>
        <v>394.17629646412752</v>
      </c>
      <c r="D5" s="9">
        <f>'FD incl HH waste 20 to 50'!D5-'HH Waste 20 to 50'!E5</f>
        <v>384.38805411293276</v>
      </c>
      <c r="E5" s="9">
        <f>'FD incl HH waste 20 to 50'!E5-'HH Waste 20 to 50'!G5</f>
        <v>372.13358823398926</v>
      </c>
      <c r="F5" s="9">
        <f>'FD incl HH waste 20 to 50'!F5-'HH Waste 20 to 50'!I5</f>
        <v>359.01966050403939</v>
      </c>
    </row>
    <row r="6" spans="1:6">
      <c r="A6" t="s">
        <v>6</v>
      </c>
      <c r="C6" s="9">
        <f>'FD incl HH waste 20 to 50'!C6-'HH Waste 20 to 50'!C6</f>
        <v>17.921366726975585</v>
      </c>
      <c r="D6" s="9">
        <f>'FD incl HH waste 20 to 50'!D6-'HH Waste 20 to 50'!E6</f>
        <v>38.914292833512121</v>
      </c>
      <c r="E6" s="9">
        <f>'FD incl HH waste 20 to 50'!E6-'HH Waste 20 to 50'!G6</f>
        <v>59.933181765647923</v>
      </c>
      <c r="F6" s="9">
        <f>'FD incl HH waste 20 to 50'!F6-'HH Waste 20 to 50'!I6</f>
        <v>80.926691887404132</v>
      </c>
    </row>
    <row r="7" spans="1:6">
      <c r="A7" t="s">
        <v>7</v>
      </c>
      <c r="C7" s="9">
        <f>'FD incl HH waste 20 to 50'!C7-'HH Waste 20 to 50'!C7</f>
        <v>3.9753209232999414</v>
      </c>
      <c r="D7" s="9">
        <f>'FD incl HH waste 20 to 50'!D7-'HH Waste 20 to 50'!E7</f>
        <v>43.234266011586861</v>
      </c>
      <c r="E7" s="9">
        <f>'FD incl HH waste 20 to 50'!E7-'HH Waste 20 to 50'!G7</f>
        <v>82.67099628019524</v>
      </c>
      <c r="F7" s="9">
        <f>'FD incl HH waste 20 to 50'!F7-'HH Waste 20 to 50'!I7</f>
        <v>122.10835041818571</v>
      </c>
    </row>
    <row r="8" spans="1:6">
      <c r="A8" t="s">
        <v>8</v>
      </c>
      <c r="C8" s="9">
        <f>'FD incl HH waste 20 to 50'!C8-'HH Waste 20 to 50'!C8</f>
        <v>355.63331319074018</v>
      </c>
      <c r="D8" s="9">
        <f>'FD incl HH waste 20 to 50'!D8-'HH Waste 20 to 50'!E8</f>
        <v>358.01004470127901</v>
      </c>
      <c r="E8" s="9">
        <f>'FD incl HH waste 20 to 50'!E8-'HH Waste 20 to 50'!G8</f>
        <v>347.55174342897055</v>
      </c>
      <c r="F8" s="9">
        <f>'FD incl HH waste 20 to 50'!F8-'HH Waste 20 to 50'!I8</f>
        <v>332.18806201149397</v>
      </c>
    </row>
    <row r="9" spans="1:6">
      <c r="A9" t="s">
        <v>9</v>
      </c>
      <c r="C9" s="10">
        <f>SUM(C3:C8)</f>
        <v>2169.0901771187982</v>
      </c>
      <c r="D9" s="10">
        <f>SUM(D3:D8)</f>
        <v>2254.2657779321803</v>
      </c>
      <c r="E9" s="10">
        <f>SUM(E3:E8)</f>
        <v>2301.210411900066</v>
      </c>
      <c r="F9" s="10">
        <f>SUM(F3:F8)</f>
        <v>2333.4380698561608</v>
      </c>
    </row>
    <row r="10" spans="1:6">
      <c r="A10" t="s">
        <v>2</v>
      </c>
      <c r="B10" s="1" t="s">
        <v>10</v>
      </c>
      <c r="C10" s="3">
        <v>2020</v>
      </c>
      <c r="D10" s="3">
        <v>2030</v>
      </c>
      <c r="E10" s="3">
        <v>2040</v>
      </c>
      <c r="F10" s="3">
        <v>2050</v>
      </c>
    </row>
    <row r="11" spans="1:6">
      <c r="A11" t="s">
        <v>3</v>
      </c>
      <c r="B11" t="s">
        <v>11</v>
      </c>
      <c r="C11" s="9">
        <f>'FD incl HH waste 20 to 50'!C11-'HH Waste 20 to 50'!C11</f>
        <v>32.448519007921689</v>
      </c>
      <c r="D11" s="9">
        <f>'FD incl HH waste 20 to 50'!D11-'HH Waste 20 to 50'!E11</f>
        <v>28.686822877772244</v>
      </c>
      <c r="E11" s="9">
        <f>'FD incl HH waste 20 to 50'!E11-'HH Waste 20 to 50'!G11</f>
        <v>24.356599578018873</v>
      </c>
      <c r="F11" s="9">
        <f>'FD incl HH waste 20 to 50'!F11-'HH Waste 20 to 50'!I11</f>
        <v>19.831078502528463</v>
      </c>
    </row>
    <row r="12" spans="1:6">
      <c r="B12" t="s">
        <v>12</v>
      </c>
      <c r="C12" s="9">
        <f>'FD incl HH waste 20 to 50'!C12-'HH Waste 20 to 50'!C12</f>
        <v>67.306043911465466</v>
      </c>
      <c r="D12" s="9">
        <f>'FD incl HH waste 20 to 50'!D12-'HH Waste 20 to 50'!E12</f>
        <v>48.369721576156131</v>
      </c>
      <c r="E12" s="9">
        <f>'FD incl HH waste 20 to 50'!E12-'HH Waste 20 to 50'!G12</f>
        <v>28.026476763880602</v>
      </c>
      <c r="F12" s="9">
        <f>'FD incl HH waste 20 to 50'!F12-'HH Waste 20 to 50'!I12</f>
        <v>7.2244011294201007</v>
      </c>
    </row>
    <row r="13" spans="1:6">
      <c r="B13" t="s">
        <v>13</v>
      </c>
      <c r="C13" s="9">
        <f>'FD incl HH waste 20 to 50'!C13-'HH Waste 20 to 50'!C13</f>
        <v>33.649119153006602</v>
      </c>
      <c r="D13" s="9">
        <f>'FD incl HH waste 20 to 50'!D13-'HH Waste 20 to 50'!E13</f>
        <v>29.789333623488186</v>
      </c>
      <c r="E13" s="9">
        <f>'FD incl HH waste 20 to 50'!E13-'HH Waste 20 to 50'!G13</f>
        <v>25.340825618031324</v>
      </c>
      <c r="F13" s="9">
        <f>'FD incl HH waste 20 to 50'!F13-'HH Waste 20 to 50'!I13</f>
        <v>20.689992127745956</v>
      </c>
    </row>
    <row r="14" spans="1:6">
      <c r="B14" t="s">
        <v>14</v>
      </c>
      <c r="C14" s="9">
        <f>'FD incl HH waste 20 to 50'!C14-'HH Waste 20 to 50'!C14</f>
        <v>88.872525911139462</v>
      </c>
      <c r="D14" s="9">
        <f>'FD incl HH waste 20 to 50'!D14-'HH Waste 20 to 50'!E14</f>
        <v>66.312538194501684</v>
      </c>
      <c r="E14" s="9">
        <f>'FD incl HH waste 20 to 50'!E14-'HH Waste 20 to 50'!G14</f>
        <v>41.944790572168294</v>
      </c>
      <c r="F14" s="9">
        <f>'FD incl HH waste 20 to 50'!F14-'HH Waste 20 to 50'!I14</f>
        <v>16.982987477547969</v>
      </c>
    </row>
    <row r="15" spans="1:6">
      <c r="B15" t="s">
        <v>15</v>
      </c>
      <c r="C15" s="9">
        <f>'FD incl HH waste 20 to 50'!C15-'HH Waste 20 to 50'!C15</f>
        <v>3.0271894082746259E-3</v>
      </c>
      <c r="D15" s="9">
        <f>'FD incl HH waste 20 to 50'!D15-'HH Waste 20 to 50'!E15</f>
        <v>2.068816696678947E-3</v>
      </c>
      <c r="E15" s="9">
        <f>'FD incl HH waste 20 to 50'!E15-'HH Waste 20 to 50'!G15</f>
        <v>1.0449840994947318E-3</v>
      </c>
      <c r="F15" s="9">
        <f>'FD incl HH waste 20 to 50'!F15-'HH Waste 20 to 50'!I15</f>
        <v>0</v>
      </c>
    </row>
    <row r="16" spans="1:6">
      <c r="B16" t="s">
        <v>16</v>
      </c>
      <c r="C16" s="9">
        <f>'FD incl HH waste 20 to 50'!C16-'HH Waste 20 to 50'!C16</f>
        <v>590.09910758877595</v>
      </c>
      <c r="D16" s="9">
        <f>'FD incl HH waste 20 to 50'!D16-'HH Waste 20 to 50'!E16</f>
        <v>633.55823280688901</v>
      </c>
      <c r="E16" s="9">
        <f>'FD incl HH waste 20 to 50'!E16-'HH Waste 20 to 50'!G16</f>
        <v>668.96576473065932</v>
      </c>
      <c r="F16" s="9">
        <f>'FD incl HH waste 20 to 50'!F16-'HH Waste 20 to 50'!I16</f>
        <v>701.36159727608344</v>
      </c>
    </row>
    <row r="17" spans="1:6">
      <c r="B17" t="s">
        <v>17</v>
      </c>
      <c r="C17" s="9">
        <f>'FD incl HH waste 20 to 50'!C17-'HH Waste 20 to 50'!C17</f>
        <v>40.052771939745064</v>
      </c>
      <c r="D17" s="9">
        <f>'FD incl HH waste 20 to 50'!D17-'HH Waste 20 to 50'!E17</f>
        <v>37.159433331339613</v>
      </c>
      <c r="E17" s="9">
        <f>'FD incl HH waste 20 to 50'!E17-'HH Waste 20 to 50'!G17</f>
        <v>33.600116127922917</v>
      </c>
      <c r="F17" s="9">
        <f>'FD incl HH waste 20 to 50'!F17-'HH Waste 20 to 50'!I17</f>
        <v>29.808179310493596</v>
      </c>
    </row>
    <row r="18" spans="1:6">
      <c r="B18" t="s">
        <v>18</v>
      </c>
      <c r="C18" s="9">
        <f>'FD incl HH waste 20 to 50'!C18-'HH Waste 20 to 50'!C18</f>
        <v>86.944384518223259</v>
      </c>
      <c r="D18" s="9">
        <f>'FD incl HH waste 20 to 50'!D18-'HH Waste 20 to 50'!E18</f>
        <v>61.631764027762124</v>
      </c>
      <c r="E18" s="9">
        <f>'FD incl HH waste 20 to 50'!E18-'HH Waste 20 to 50'!G18</f>
        <v>34.484310136922694</v>
      </c>
      <c r="F18" s="9">
        <f>'FD incl HH waste 20 to 50'!F18-'HH Waste 20 to 50'!I18</f>
        <v>6.7400413501467558</v>
      </c>
    </row>
    <row r="19" spans="1:6">
      <c r="B19" t="s">
        <v>19</v>
      </c>
      <c r="C19" s="9">
        <f>'FD incl HH waste 20 to 50'!C19-'HH Waste 20 to 50'!C19</f>
        <v>39.531276923109644</v>
      </c>
      <c r="D19" s="9">
        <f>'FD incl HH waste 20 to 50'!D19-'HH Waste 20 to 50'!E19</f>
        <v>34.718950830974691</v>
      </c>
      <c r="E19" s="9">
        <f>'FD incl HH waste 20 to 50'!E19-'HH Waste 20 to 50'!G19</f>
        <v>29.209307697610324</v>
      </c>
      <c r="F19" s="9">
        <f>'FD incl HH waste 20 to 50'!F19-'HH Waste 20 to 50'!I19</f>
        <v>23.460629958869863</v>
      </c>
    </row>
    <row r="20" spans="1:6">
      <c r="B20" t="s">
        <v>20</v>
      </c>
      <c r="C20" s="9">
        <f>'FD incl HH waste 20 to 50'!C20-'HH Waste 20 to 50'!C20</f>
        <v>5.2260290534653233</v>
      </c>
      <c r="D20" s="9">
        <f>'FD incl HH waste 20 to 50'!D20-'HH Waste 20 to 50'!E20</f>
        <v>3.5715294634637869</v>
      </c>
      <c r="E20" s="9">
        <f>'FD incl HH waste 20 to 50'!E20-'HH Waste 20 to 50'!G20</f>
        <v>1.8040223216430249</v>
      </c>
      <c r="F20" s="9">
        <f>'FD incl HH waste 20 to 50'!F20-'HH Waste 20 to 50'!I20</f>
        <v>0</v>
      </c>
    </row>
    <row r="21" spans="1:6">
      <c r="C21" s="10">
        <f>SUM(C11:C20)</f>
        <v>984.13280519626085</v>
      </c>
      <c r="D21" s="10">
        <f>SUM(D11:D20)</f>
        <v>943.80039554904408</v>
      </c>
      <c r="E21" s="10">
        <f>SUM(E11:E20)</f>
        <v>887.73325853095685</v>
      </c>
      <c r="F21" s="10">
        <f>SUM(F11:F20)</f>
        <v>826.09890713283619</v>
      </c>
    </row>
    <row r="22" spans="1:6">
      <c r="A22" s="1" t="s">
        <v>2</v>
      </c>
      <c r="B22" s="1" t="s">
        <v>21</v>
      </c>
      <c r="C22" s="3">
        <v>2020</v>
      </c>
      <c r="D22" s="3">
        <v>2030</v>
      </c>
      <c r="E22" s="3">
        <v>2040</v>
      </c>
      <c r="F22" s="3">
        <v>2050</v>
      </c>
    </row>
    <row r="23" spans="1:6">
      <c r="A23" t="s">
        <v>4</v>
      </c>
      <c r="B23" t="s">
        <v>22</v>
      </c>
      <c r="C23" s="9">
        <f>'FD incl HH waste 20 to 50'!C23-'HH Waste 20 to 50'!C23</f>
        <v>5.7974217368191843</v>
      </c>
      <c r="D23" s="9">
        <f>'FD incl HH waste 20 to 50'!D23-'HH Waste 20 to 50'!E23</f>
        <v>9.4295278675757679</v>
      </c>
      <c r="E23" s="9">
        <f>'FD incl HH waste 20 to 50'!E23-'HH Waste 20 to 50'!G23</f>
        <v>13.022812740514047</v>
      </c>
      <c r="F23" s="9">
        <f>'FD incl HH waste 20 to 50'!F23-'HH Waste 20 to 50'!I23</f>
        <v>16.571488046124369</v>
      </c>
    </row>
    <row r="24" spans="1:6">
      <c r="A24" t="s">
        <v>23</v>
      </c>
      <c r="B24" t="s">
        <v>24</v>
      </c>
      <c r="C24" s="9">
        <f>'FD incl HH waste 20 to 50'!C24-'HH Waste 20 to 50'!C24</f>
        <v>1.6362912536643881</v>
      </c>
      <c r="D24" s="9">
        <f>'FD incl HH waste 20 to 50'!D24-'HH Waste 20 to 50'!E24</f>
        <v>10.758406781230756</v>
      </c>
      <c r="E24" s="9">
        <f>'FD incl HH waste 20 to 50'!E24-'HH Waste 20 to 50'!G24</f>
        <v>19.919082989955598</v>
      </c>
      <c r="F24" s="9">
        <f>'FD incl HH waste 20 to 50'!F24-'HH Waste 20 to 50'!I24</f>
        <v>29.078737450746026</v>
      </c>
    </row>
    <row r="25" spans="1:6">
      <c r="B25" t="s">
        <v>25</v>
      </c>
      <c r="C25" s="9">
        <f>'FD incl HH waste 20 to 50'!C25-'HH Waste 20 to 50'!C25</f>
        <v>0</v>
      </c>
      <c r="D25" s="9">
        <f>'FD incl HH waste 20 to 50'!D25-'HH Waste 20 to 50'!E25</f>
        <v>0.52968324383751353</v>
      </c>
      <c r="E25" s="9">
        <f>'FD incl HH waste 20 to 50'!E25-'HH Waste 20 to 50'!G25</f>
        <v>1.0620269068901547</v>
      </c>
      <c r="F25" s="9">
        <f>'FD incl HH waste 20 to 50'!F25-'HH Waste 20 to 50'!I25</f>
        <v>1.5944658003839909</v>
      </c>
    </row>
    <row r="26" spans="1:6">
      <c r="B26" t="s">
        <v>26</v>
      </c>
      <c r="C26" s="9">
        <f>'FD incl HH waste 20 to 50'!C26-'HH Waste 20 to 50'!C26</f>
        <v>0.21185661175879897</v>
      </c>
      <c r="D26" s="9">
        <f>'FD incl HH waste 20 to 50'!D26-'HH Waste 20 to 50'!E26</f>
        <v>1.2324611255508899</v>
      </c>
      <c r="E26" s="9">
        <f>'FD incl HH waste 20 to 50'!E26-'HH Waste 20 to 50'!G26</f>
        <v>2.2572522496927263</v>
      </c>
      <c r="F26" s="9">
        <f>'FD incl HH waste 20 to 50'!F26-'HH Waste 20 to 50'!I26</f>
        <v>3.2818822340436</v>
      </c>
    </row>
    <row r="27" spans="1:6">
      <c r="B27" t="s">
        <v>27</v>
      </c>
      <c r="C27" s="9">
        <f>'FD incl HH waste 20 to 50'!C27-'HH Waste 20 to 50'!C27</f>
        <v>0.23552191435219305</v>
      </c>
      <c r="D27" s="9">
        <f>'FD incl HH waste 20 to 50'!D27-'HH Waste 20 to 50'!E27</f>
        <v>2.1781520848808613</v>
      </c>
      <c r="E27" s="9">
        <f>'FD incl HH waste 20 to 50'!E27-'HH Waste 20 to 50'!G27</f>
        <v>4.1294949371190501</v>
      </c>
      <c r="F27" s="9">
        <f>'FD incl HH waste 20 to 50'!F27-'HH Waste 20 to 50'!I27</f>
        <v>6.0808039214181742</v>
      </c>
    </row>
    <row r="28" spans="1:6">
      <c r="B28" t="s">
        <v>28</v>
      </c>
      <c r="C28" s="9">
        <f>'FD incl HH waste 20 to 50'!C28-'HH Waste 20 to 50'!C28</f>
        <v>0</v>
      </c>
      <c r="D28" s="9">
        <f>'FD incl HH waste 20 to 50'!D28-'HH Waste 20 to 50'!E28</f>
        <v>2.961775763123387</v>
      </c>
      <c r="E28" s="9">
        <f>'FD incl HH waste 20 to 50'!E28-'HH Waste 20 to 50'!G28</f>
        <v>5.9384275209903983</v>
      </c>
      <c r="F28" s="9">
        <f>'FD incl HH waste 20 to 50'!F28-'HH Waste 20 to 50'!I28</f>
        <v>8.9156117692012611</v>
      </c>
    </row>
    <row r="29" spans="1:6">
      <c r="B29" t="s">
        <v>29</v>
      </c>
      <c r="C29" s="10">
        <f>'FD incl HH waste 20 to 50'!C29-'HH Waste 20 to 50'!C29</f>
        <v>7.6455696022423707</v>
      </c>
      <c r="D29" s="10">
        <f>'FD incl HH waste 20 to 50'!D29-'HH Waste 20 to 50'!E29</f>
        <v>24.382171537480801</v>
      </c>
      <c r="E29" s="10">
        <f>'FD incl HH waste 20 to 50'!E29-'HH Waste 20 to 50'!G29</f>
        <v>41.137575501152774</v>
      </c>
      <c r="F29" s="10">
        <f>'FD incl HH waste 20 to 50'!F29-'HH Waste 20 to 50'!I29</f>
        <v>57.847719500115254</v>
      </c>
    </row>
    <row r="30" spans="1:6">
      <c r="A30" t="s">
        <v>7</v>
      </c>
      <c r="B30" t="s">
        <v>30</v>
      </c>
      <c r="C30" s="7"/>
      <c r="D30" s="7"/>
      <c r="E30" s="7"/>
      <c r="F30" s="7"/>
    </row>
    <row r="31" spans="1:6">
      <c r="B31" t="s">
        <v>31</v>
      </c>
      <c r="C31" s="7"/>
      <c r="D31" s="7"/>
      <c r="E31" s="7"/>
      <c r="F31" s="7"/>
    </row>
    <row r="32" spans="1:6">
      <c r="B32" t="s">
        <v>32</v>
      </c>
      <c r="C32" s="9">
        <f>'FD incl HH waste 20 to 50'!C33-'HH Waste 20 to 50'!C33</f>
        <v>1.3928929747756122</v>
      </c>
      <c r="D32" s="9">
        <f>'FD incl HH waste 20 to 50'!D33-'HH Waste 20 to 50'!E33</f>
        <v>41.50133429865614</v>
      </c>
      <c r="E32" s="9">
        <f>'FD incl HH waste 20 to 50'!E33-'HH Waste 20 to 50'!G33</f>
        <v>81.802388004030973</v>
      </c>
      <c r="F32" s="9">
        <f>'FD incl HH waste 20 to 50'!F33-'HH Waste 20 to 50'!I33</f>
        <v>122.10835041818571</v>
      </c>
    </row>
    <row r="33" spans="1:6">
      <c r="B33" t="s">
        <v>7</v>
      </c>
      <c r="C33" s="10">
        <f>C32</f>
        <v>1.3928929747756122</v>
      </c>
      <c r="D33" s="10">
        <f t="shared" ref="D33:F33" si="0">D32</f>
        <v>41.50133429865614</v>
      </c>
      <c r="E33" s="10">
        <f t="shared" si="0"/>
        <v>81.802388004030973</v>
      </c>
      <c r="F33" s="10">
        <f t="shared" si="0"/>
        <v>122.10835041818571</v>
      </c>
    </row>
    <row r="34" spans="1:6">
      <c r="A34" s="1" t="s">
        <v>2</v>
      </c>
      <c r="B34" s="1" t="s">
        <v>21</v>
      </c>
      <c r="C34" s="3">
        <v>2020</v>
      </c>
      <c r="D34" s="3">
        <v>2030</v>
      </c>
      <c r="E34" s="3">
        <v>2040</v>
      </c>
      <c r="F34" s="3">
        <v>2050</v>
      </c>
    </row>
    <row r="35" spans="1:6">
      <c r="B35" t="s">
        <v>33</v>
      </c>
      <c r="C35" s="9">
        <f>C11+C16</f>
        <v>622.54762659669768</v>
      </c>
      <c r="D35" s="9">
        <f t="shared" ref="D35:F35" si="1">D11+D16</f>
        <v>662.24505568466122</v>
      </c>
      <c r="E35" s="9">
        <f t="shared" si="1"/>
        <v>693.32236430867817</v>
      </c>
      <c r="F35" s="9">
        <f t="shared" si="1"/>
        <v>721.19267577861194</v>
      </c>
    </row>
    <row r="36" spans="1:6">
      <c r="B36" t="s">
        <v>34</v>
      </c>
      <c r="C36" s="9">
        <f>C12+C13+C18+C19+C20</f>
        <v>232.6568535592703</v>
      </c>
      <c r="D36" s="9">
        <f t="shared" ref="D36:F36" si="2">D12+D13+D18+D19+D20</f>
        <v>178.08129952184493</v>
      </c>
      <c r="E36" s="9">
        <f t="shared" si="2"/>
        <v>118.86494253808797</v>
      </c>
      <c r="F36" s="9">
        <f t="shared" si="2"/>
        <v>58.115064566182681</v>
      </c>
    </row>
    <row r="37" spans="1:6">
      <c r="B37" t="s">
        <v>35</v>
      </c>
      <c r="C37" s="9">
        <f>C14</f>
        <v>88.872525911139462</v>
      </c>
      <c r="D37" s="9">
        <f t="shared" ref="D37:F37" si="3">D14</f>
        <v>66.312538194501684</v>
      </c>
      <c r="E37" s="9">
        <f t="shared" si="3"/>
        <v>41.944790572168294</v>
      </c>
      <c r="F37" s="9">
        <f t="shared" si="3"/>
        <v>16.982987477547969</v>
      </c>
    </row>
    <row r="38" spans="1:6">
      <c r="B38" t="s">
        <v>36</v>
      </c>
      <c r="C38" s="9">
        <f>C17+C15</f>
        <v>40.055799129153336</v>
      </c>
      <c r="D38" s="9">
        <f t="shared" ref="D38:F38" si="4">D17+D15</f>
        <v>37.161502148036291</v>
      </c>
      <c r="E38" s="9">
        <f t="shared" si="4"/>
        <v>33.60116111202241</v>
      </c>
      <c r="F38" s="9">
        <f t="shared" si="4"/>
        <v>29.808179310493596</v>
      </c>
    </row>
    <row r="39" spans="1:6">
      <c r="B39" t="s">
        <v>29</v>
      </c>
      <c r="C39" s="9">
        <f>C29</f>
        <v>7.6455696022423707</v>
      </c>
      <c r="D39" s="9">
        <f t="shared" ref="D39:F39" si="5">D29</f>
        <v>24.382171537480801</v>
      </c>
      <c r="E39" s="9">
        <f t="shared" si="5"/>
        <v>41.137575501152774</v>
      </c>
      <c r="F39" s="9">
        <f t="shared" si="5"/>
        <v>57.847719500115254</v>
      </c>
    </row>
    <row r="40" spans="1:6">
      <c r="B40" t="s">
        <v>37</v>
      </c>
      <c r="C40" s="9">
        <f>C27</f>
        <v>0.23552191435219305</v>
      </c>
      <c r="D40" s="9">
        <f t="shared" ref="D40:F40" si="6">D27</f>
        <v>2.1781520848808613</v>
      </c>
      <c r="E40" s="9">
        <f t="shared" si="6"/>
        <v>4.1294949371190501</v>
      </c>
      <c r="F40" s="9">
        <f t="shared" si="6"/>
        <v>6.0808039214181742</v>
      </c>
    </row>
    <row r="41" spans="1:6">
      <c r="B41" t="s">
        <v>38</v>
      </c>
      <c r="C41" s="9">
        <f>C4-C23</f>
        <v>404.04263942037608</v>
      </c>
      <c r="D41" s="9">
        <f t="shared" ref="D41:F41" si="7">D4-D23</f>
        <v>474.15807030705975</v>
      </c>
      <c r="E41" s="9">
        <f t="shared" si="7"/>
        <v>536.98735097112183</v>
      </c>
      <c r="F41" s="9">
        <f t="shared" si="7"/>
        <v>596.52490985607722</v>
      </c>
    </row>
    <row r="42" spans="1:6">
      <c r="B42" t="s">
        <v>5</v>
      </c>
      <c r="C42" s="9">
        <f>C5</f>
        <v>394.17629646412752</v>
      </c>
      <c r="D42" s="9">
        <f t="shared" ref="D42:F42" si="8">D5</f>
        <v>384.38805411293276</v>
      </c>
      <c r="E42" s="9">
        <f t="shared" si="8"/>
        <v>372.13358823398926</v>
      </c>
      <c r="F42" s="9">
        <f t="shared" si="8"/>
        <v>359.01966050403939</v>
      </c>
    </row>
    <row r="43" spans="1:6">
      <c r="B43" t="s">
        <v>39</v>
      </c>
      <c r="C43" s="9">
        <f>C6-C24-C26-C27-C28</f>
        <v>15.837696947200206</v>
      </c>
      <c r="D43" s="9">
        <f t="shared" ref="D43:F43" si="9">D6-D24-D26-D27-D28</f>
        <v>21.783497078726228</v>
      </c>
      <c r="E43" s="9">
        <f t="shared" si="9"/>
        <v>27.688924067890152</v>
      </c>
      <c r="F43" s="9">
        <f t="shared" si="9"/>
        <v>33.569656511995071</v>
      </c>
    </row>
    <row r="44" spans="1:6">
      <c r="B44" t="s">
        <v>7</v>
      </c>
      <c r="C44" s="9">
        <f>C7</f>
        <v>3.9753209232999414</v>
      </c>
      <c r="D44" s="9">
        <f t="shared" ref="D44:F45" si="10">D7</f>
        <v>43.234266011586861</v>
      </c>
      <c r="E44" s="9">
        <f t="shared" si="10"/>
        <v>82.67099628019524</v>
      </c>
      <c r="F44" s="9">
        <f t="shared" si="10"/>
        <v>122.10835041818571</v>
      </c>
    </row>
    <row r="45" spans="1:6">
      <c r="B45" t="s">
        <v>8</v>
      </c>
      <c r="C45" s="9">
        <f>C8</f>
        <v>355.63331319074018</v>
      </c>
      <c r="D45" s="9">
        <f t="shared" si="10"/>
        <v>358.01004470127901</v>
      </c>
      <c r="E45" s="9">
        <f t="shared" si="10"/>
        <v>347.55174342897055</v>
      </c>
      <c r="F45" s="9">
        <f t="shared" si="10"/>
        <v>332.18806201149397</v>
      </c>
    </row>
    <row r="46" spans="1:6">
      <c r="A46" t="s">
        <v>9</v>
      </c>
      <c r="C46" s="10">
        <f>SUM(C35:C45)</f>
        <v>2165.6791636585995</v>
      </c>
      <c r="D46" s="10">
        <f t="shared" ref="D46:F46" si="11">SUM(D35:D45)</f>
        <v>2251.9346513829905</v>
      </c>
      <c r="E46" s="10">
        <f t="shared" si="11"/>
        <v>2300.0329319513958</v>
      </c>
      <c r="F46" s="10">
        <f t="shared" si="11"/>
        <v>2333.4380698561613</v>
      </c>
    </row>
  </sheetData>
  <mergeCells count="1">
    <mergeCell ref="C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46"/>
  <sheetViews>
    <sheetView topLeftCell="A33" workbookViewId="0">
      <selection activeCell="G13" sqref="G13"/>
    </sheetView>
  </sheetViews>
  <sheetFormatPr defaultRowHeight="15"/>
  <cols>
    <col min="1" max="1" width="18.5703125" customWidth="1"/>
    <col min="2" max="3" width="19.85546875" customWidth="1"/>
    <col min="4" max="4" width="11.42578125" customWidth="1"/>
    <col min="5" max="5" width="10.5703125" customWidth="1"/>
    <col min="6" max="6" width="10.85546875" customWidth="1"/>
  </cols>
  <sheetData>
    <row r="1" spans="1:6">
      <c r="A1" s="1" t="s">
        <v>49</v>
      </c>
    </row>
    <row r="2" spans="1:6">
      <c r="A2" s="1" t="s">
        <v>2</v>
      </c>
      <c r="B2" s="1"/>
      <c r="C2" s="1"/>
      <c r="D2" s="2" t="s">
        <v>51</v>
      </c>
      <c r="E2" s="2" t="s">
        <v>52</v>
      </c>
      <c r="F2" s="2" t="s">
        <v>53</v>
      </c>
    </row>
    <row r="3" spans="1:6">
      <c r="A3" t="s">
        <v>3</v>
      </c>
      <c r="D3" s="9">
        <f>'Food consumption 20 50 calc'!D3/'Food consumption 20 50 calc'!C3</f>
        <v>0.95806535793564462</v>
      </c>
      <c r="E3" s="9">
        <f>'Food consumption 20 50 calc'!E3/'Food consumption 20 50 calc'!C3</f>
        <v>0.90012283170277807</v>
      </c>
      <c r="F3" s="9">
        <f>'Food consumption 20 50 calc'!F3/'Food consumption 20 50 calc'!C3</f>
        <v>0.83651873620831629</v>
      </c>
    </row>
    <row r="4" spans="1:6">
      <c r="A4" t="s">
        <v>4</v>
      </c>
      <c r="D4" s="9">
        <f>'Food consumption 20 50 calc'!D4/'Food consumption 20 50 calc'!C4</f>
        <v>1.1799422360254681</v>
      </c>
      <c r="E4" s="9">
        <f>'Food consumption 20 50 calc'!E4/'Food consumption 20 50 calc'!C4</f>
        <v>1.342011715884158</v>
      </c>
      <c r="F4" s="9">
        <f>'Food consumption 20 50 calc'!F4/'Food consumption 20 50 calc'!C4</f>
        <v>1.4959406266217758</v>
      </c>
    </row>
    <row r="5" spans="1:6">
      <c r="A5" t="s">
        <v>5</v>
      </c>
      <c r="D5" s="9">
        <f>'Food consumption 20 50 calc'!D5/'Food consumption 20 50 calc'!C5</f>
        <v>0.97516785651750737</v>
      </c>
      <c r="E5" s="9">
        <f>'Food consumption 20 50 calc'!E5/'Food consumption 20 50 calc'!C5</f>
        <v>0.94407906201395775</v>
      </c>
      <c r="F5" s="9">
        <f>'Food consumption 20 50 calc'!F5/'Food consumption 20 50 calc'!C5</f>
        <v>0.91080986788030371</v>
      </c>
    </row>
    <row r="6" spans="1:6">
      <c r="A6" t="s">
        <v>6</v>
      </c>
      <c r="D6" s="9">
        <f>'Food consumption 20 50 calc'!D6/'Food consumption 20 50 calc'!C6</f>
        <v>2.1713909115501542</v>
      </c>
      <c r="E6" s="9">
        <f>'Food consumption 20 50 calc'!E6/'Food consumption 20 50 calc'!C6</f>
        <v>3.3442305310027138</v>
      </c>
      <c r="F6" s="9">
        <f>'Food consumption 20 50 calc'!F6/'Food consumption 20 50 calc'!C6</f>
        <v>4.5156540302024917</v>
      </c>
    </row>
    <row r="7" spans="1:6">
      <c r="A7" t="s">
        <v>7</v>
      </c>
      <c r="D7" s="9">
        <f>'Food consumption 20 50 calc'!D7/'Food consumption 20 50 calc'!C7</f>
        <v>10.875666857028941</v>
      </c>
      <c r="E7" s="9">
        <f>'Food consumption 20 50 calc'!E7/'Food consumption 20 50 calc'!C7</f>
        <v>20.796055934917948</v>
      </c>
      <c r="F7" s="9">
        <f>'Food consumption 20 50 calc'!F7/'Food consumption 20 50 calc'!C7</f>
        <v>30.716601948408915</v>
      </c>
    </row>
    <row r="8" spans="1:6">
      <c r="A8" t="s">
        <v>8</v>
      </c>
      <c r="D8" s="9">
        <f>'Food consumption 20 50 calc'!D8/'Food consumption 20 50 calc'!C8</f>
        <v>1.0066830958247832</v>
      </c>
      <c r="E8" s="9">
        <f>'Food consumption 20 50 calc'!E8/'Food consumption 20 50 calc'!C8</f>
        <v>0.97727555473006222</v>
      </c>
      <c r="F8" s="9">
        <f>'Food consumption 20 50 calc'!F8/'Food consumption 20 50 calc'!C8</f>
        <v>0.93407464849427202</v>
      </c>
    </row>
    <row r="9" spans="1:6">
      <c r="A9" t="s">
        <v>9</v>
      </c>
      <c r="D9" s="10">
        <f>'Food consumption 20 50 calc'!D9/'Food consumption 20 50 calc'!C9</f>
        <v>1.0392678929220549</v>
      </c>
      <c r="E9" s="10">
        <f>'Food consumption 20 50 calc'!E9/'Food consumption 20 50 calc'!C9</f>
        <v>1.0609104389365513</v>
      </c>
      <c r="F9" s="10">
        <f>'Food consumption 20 50 calc'!F9/'Food consumption 20 50 calc'!C9</f>
        <v>1.0757681236451246</v>
      </c>
    </row>
    <row r="10" spans="1:6">
      <c r="A10" t="s">
        <v>2</v>
      </c>
      <c r="B10" s="1" t="s">
        <v>10</v>
      </c>
      <c r="C10" s="1"/>
      <c r="D10" s="7"/>
      <c r="E10" s="7"/>
      <c r="F10" s="7"/>
    </row>
    <row r="11" spans="1:6">
      <c r="A11" t="s">
        <v>3</v>
      </c>
      <c r="B11" t="s">
        <v>11</v>
      </c>
      <c r="D11" s="9">
        <f>'Food consumption 20 50 calc'!D11/'Food consumption 20 50 calc'!C11</f>
        <v>0.88407186999101262</v>
      </c>
      <c r="E11" s="9">
        <f>'Food consumption 20 50 calc'!E11/'Food consumption 20 50 calc'!C11</f>
        <v>0.75062284266572143</v>
      </c>
      <c r="F11" s="9">
        <f>'Food consumption 20 50 calc'!F11/'Food consumption 20 50 calc'!C11</f>
        <v>0.61115511921166821</v>
      </c>
    </row>
    <row r="12" spans="1:6">
      <c r="B12" t="s">
        <v>12</v>
      </c>
      <c r="D12" s="9">
        <f>'Food consumption 20 50 calc'!D12/'Food consumption 20 50 calc'!C12</f>
        <v>0.71865346356980631</v>
      </c>
      <c r="E12" s="9">
        <f>'Food consumption 20 50 calc'!E12/'Food consumption 20 50 calc'!C12</f>
        <v>0.41640356697753172</v>
      </c>
      <c r="F12" s="9">
        <f>'Food consumption 20 50 calc'!F12/'Food consumption 20 50 calc'!C12</f>
        <v>0.10733658835933212</v>
      </c>
    </row>
    <row r="13" spans="1:6">
      <c r="B13" t="s">
        <v>13</v>
      </c>
      <c r="D13" s="9">
        <f>'Food consumption 20 50 calc'!D13/'Food consumption 20 50 calc'!C13</f>
        <v>0.88529311831410784</v>
      </c>
      <c r="E13" s="9">
        <f>'Food consumption 20 50 calc'!E13/'Food consumption 20 50 calc'!C13</f>
        <v>0.75309031130364912</v>
      </c>
      <c r="F13" s="9">
        <f>'Food consumption 20 50 calc'!F13/'Food consumption 20 50 calc'!C13</f>
        <v>0.61487470247485732</v>
      </c>
    </row>
    <row r="14" spans="1:6">
      <c r="B14" t="s">
        <v>14</v>
      </c>
      <c r="D14" s="9">
        <f>'Food consumption 20 50 calc'!D14/'Food consumption 20 50 calc'!C14</f>
        <v>0.74615340921901196</v>
      </c>
      <c r="E14" s="9">
        <f>'Food consumption 20 50 calc'!E14/'Food consumption 20 50 calc'!C14</f>
        <v>0.47196577504849391</v>
      </c>
      <c r="F14" s="9">
        <f>'Food consumption 20 50 calc'!F14/'Food consumption 20 50 calc'!C14</f>
        <v>0.19109378633537058</v>
      </c>
    </row>
    <row r="15" spans="1:6">
      <c r="B15" t="s">
        <v>15</v>
      </c>
      <c r="D15" s="9"/>
      <c r="E15" s="9"/>
      <c r="F15" s="9"/>
    </row>
    <row r="16" spans="1:6">
      <c r="B16" t="s">
        <v>16</v>
      </c>
      <c r="D16" s="9">
        <f>'Food consumption 20 50 calc'!D16/'Food consumption 20 50 calc'!C16</f>
        <v>1.0736471630938282</v>
      </c>
      <c r="E16" s="9">
        <f>'Food consumption 20 50 calc'!E16/'Food consumption 20 50 calc'!C16</f>
        <v>1.1336498498771554</v>
      </c>
      <c r="F16" s="9">
        <f>'Food consumption 20 50 calc'!F16/'Food consumption 20 50 calc'!C16</f>
        <v>1.1885488187601925</v>
      </c>
    </row>
    <row r="17" spans="1:6">
      <c r="B17" t="s">
        <v>17</v>
      </c>
      <c r="D17" s="9">
        <f>'Food consumption 20 50 calc'!D17/'Food consumption 20 50 calc'!C17</f>
        <v>0.92776183848752947</v>
      </c>
      <c r="E17" s="9">
        <f>'Food consumption 20 50 calc'!E17/'Food consumption 20 50 calc'!C17</f>
        <v>0.83889614877268792</v>
      </c>
      <c r="F17" s="9">
        <f>'Food consumption 20 50 calc'!F17/'Food consumption 20 50 calc'!C17</f>
        <v>0.74422263096638308</v>
      </c>
    </row>
    <row r="18" spans="1:6">
      <c r="B18" t="s">
        <v>18</v>
      </c>
      <c r="D18" s="9">
        <f>'Food consumption 20 50 calc'!D18/'Food consumption 20 50 calc'!C18</f>
        <v>0.70886422819916917</v>
      </c>
      <c r="E18" s="9">
        <f>'Food consumption 20 50 calc'!E18/'Food consumption 20 50 calc'!C18</f>
        <v>0.39662492670466709</v>
      </c>
      <c r="F18" s="9">
        <f>'Food consumption 20 50 calc'!F18/'Food consumption 20 50 calc'!C18</f>
        <v>7.7521295797246856E-2</v>
      </c>
    </row>
    <row r="19" spans="1:6">
      <c r="B19" t="s">
        <v>19</v>
      </c>
      <c r="D19" s="9">
        <f>'Food consumption 20 50 calc'!D19/'Food consumption 20 50 calc'!C19</f>
        <v>0.8782653517240242</v>
      </c>
      <c r="E19" s="9">
        <f>'Food consumption 20 50 calc'!E19/'Food consumption 20 50 calc'!C19</f>
        <v>0.73889107489302508</v>
      </c>
      <c r="F19" s="9">
        <f>'Food consumption 20 50 calc'!F19/'Food consumption 20 50 calc'!C19</f>
        <v>0.59347007698491472</v>
      </c>
    </row>
    <row r="20" spans="1:6">
      <c r="B20" t="s">
        <v>20</v>
      </c>
      <c r="D20" s="9">
        <f>'Food consumption 20 50 calc'!D20/'Food consumption 20 50 calc'!C20</f>
        <v>0.68341171220537789</v>
      </c>
      <c r="E20" s="9">
        <f>'Food consumption 20 50 calc'!E20/'Food consumption 20 50 calc'!C20</f>
        <v>0.34519944362858013</v>
      </c>
      <c r="F20" s="9">
        <f>'Food consumption 20 50 calc'!F20/'Food consumption 20 50 calc'!C20</f>
        <v>0</v>
      </c>
    </row>
    <row r="22" spans="1:6">
      <c r="A22" s="1" t="s">
        <v>2</v>
      </c>
      <c r="B22" s="1" t="s">
        <v>21</v>
      </c>
      <c r="C22" s="1"/>
      <c r="D22" s="2"/>
    </row>
    <row r="23" spans="1:6">
      <c r="A23" t="s">
        <v>4</v>
      </c>
      <c r="B23" t="s">
        <v>22</v>
      </c>
      <c r="D23" s="9">
        <f>'Food consumption 20 50 calc'!D23/'Food consumption 20 50 calc'!C23</f>
        <v>1.6265036934762274</v>
      </c>
      <c r="E23" s="9">
        <f>'Food consumption 20 50 calc'!E23/'Food consumption 20 50 calc'!C23</f>
        <v>2.2463110899465368</v>
      </c>
      <c r="F23" s="9">
        <f>'Food consumption 20 50 calc'!F23/'Food consumption 20 50 calc'!C23</f>
        <v>2.8584237611832752</v>
      </c>
    </row>
    <row r="24" spans="1:6">
      <c r="A24" t="s">
        <v>23</v>
      </c>
      <c r="B24" t="s">
        <v>24</v>
      </c>
      <c r="D24" s="9">
        <f>'Food consumption 20 50 calc'!D24/'Food consumption 20 50 calc'!C24</f>
        <v>6.5748727539414942</v>
      </c>
      <c r="E24" s="9">
        <f>'Food consumption 20 50 calc'!E24/'Food consumption 20 50 calc'!C24</f>
        <v>12.173311411002082</v>
      </c>
      <c r="F24" s="9">
        <f>'Food consumption 20 50 calc'!F24/'Food consumption 20 50 calc'!C24</f>
        <v>17.771125638926275</v>
      </c>
    </row>
    <row r="25" spans="1:6">
      <c r="B25" t="s">
        <v>25</v>
      </c>
      <c r="D25" s="9"/>
      <c r="E25" s="9"/>
      <c r="F25" s="9"/>
    </row>
    <row r="26" spans="1:6">
      <c r="B26" t="s">
        <v>26</v>
      </c>
      <c r="D26" s="9">
        <f>'Food consumption 20 50 calc'!D26/'Food consumption 20 50 calc'!C26</f>
        <v>5.8174305504048194</v>
      </c>
      <c r="E26" s="9">
        <f>'Food consumption 20 50 calc'!E26/'Food consumption 20 50 calc'!C26</f>
        <v>10.654622628736423</v>
      </c>
      <c r="F26" s="9">
        <f>'Food consumption 20 50 calc'!F26/'Food consumption 20 50 calc'!C26</f>
        <v>15.49105409927002</v>
      </c>
    </row>
    <row r="27" spans="1:6">
      <c r="B27" t="s">
        <v>27</v>
      </c>
      <c r="D27" s="9">
        <f>'Food consumption 20 50 calc'!D27/'Food consumption 20 50 calc'!C27</f>
        <v>9.248192852337775</v>
      </c>
      <c r="E27" s="9">
        <f>'Food consumption 20 50 calc'!E27/'Food consumption 20 50 calc'!C27</f>
        <v>17.533378787605795</v>
      </c>
      <c r="F27" s="9">
        <f>'Food consumption 20 50 calc'!F27/'Food consumption 20 50 calc'!C27</f>
        <v>25.818420923350281</v>
      </c>
    </row>
    <row r="28" spans="1:6">
      <c r="B28" t="s">
        <v>28</v>
      </c>
      <c r="D28" s="9">
        <v>0</v>
      </c>
      <c r="E28" s="9">
        <v>0</v>
      </c>
      <c r="F28" s="9">
        <v>0</v>
      </c>
    </row>
    <row r="29" spans="1:6">
      <c r="B29" t="s">
        <v>29</v>
      </c>
      <c r="D29" s="10">
        <f>'Food consumption 20 50 calc'!D29/'Food consumption 20 50 calc'!C29</f>
        <v>3.1890588675472586</v>
      </c>
      <c r="E29" s="10">
        <f>'Food consumption 20 50 calc'!E29/'Food consumption 20 50 calc'!C29</f>
        <v>5.3805769408060229</v>
      </c>
      <c r="F29" s="10">
        <f>'Food consumption 20 50 calc'!F29/'Food consumption 20 50 calc'!C29</f>
        <v>7.5661752504547319</v>
      </c>
    </row>
    <row r="30" spans="1:6">
      <c r="A30" t="s">
        <v>7</v>
      </c>
      <c r="B30" t="s">
        <v>30</v>
      </c>
      <c r="D30" s="9"/>
      <c r="E30" s="9"/>
      <c r="F30" s="9"/>
    </row>
    <row r="31" spans="1:6">
      <c r="B31" t="s">
        <v>31</v>
      </c>
      <c r="D31" s="9"/>
      <c r="E31" s="9"/>
      <c r="F31" s="9"/>
    </row>
    <row r="32" spans="1:6">
      <c r="B32" t="s">
        <v>32</v>
      </c>
      <c r="D32" s="9">
        <f>'Food consumption 20 50 calc'!D32/'Food consumption 20 50 calc'!C32</f>
        <v>29.795063260579504</v>
      </c>
      <c r="E32" s="9">
        <f>'Food consumption 20 50 calc'!E32/'Food consumption 20 50 calc'!D32</f>
        <v>1.9710785059428759</v>
      </c>
      <c r="F32" s="9">
        <f>'Food consumption 20 50 calc'!F32/'Food consumption 20 50 calc'!E32</f>
        <v>1.4927235426448502</v>
      </c>
    </row>
    <row r="33" spans="1:6">
      <c r="B33" t="s">
        <v>7</v>
      </c>
      <c r="D33" s="10">
        <f>D32</f>
        <v>29.795063260579504</v>
      </c>
      <c r="E33" s="10">
        <f t="shared" ref="E33:F33" si="0">E32</f>
        <v>1.9710785059428759</v>
      </c>
      <c r="F33" s="10">
        <f t="shared" si="0"/>
        <v>1.4927235426448502</v>
      </c>
    </row>
    <row r="34" spans="1:6">
      <c r="A34" s="1" t="s">
        <v>2</v>
      </c>
      <c r="B34" s="1" t="s">
        <v>21</v>
      </c>
      <c r="C34" s="1"/>
      <c r="D34" s="12"/>
      <c r="E34" s="9"/>
      <c r="F34" s="9"/>
    </row>
    <row r="35" spans="1:6">
      <c r="B35" t="s">
        <v>33</v>
      </c>
      <c r="D35" s="9">
        <f>'Food consumption 20 50 calc'!D35/'Food consumption 20 50 calc'!C35</f>
        <v>1.0637660917687195</v>
      </c>
      <c r="E35" s="9">
        <f>'Food consumption 20 50 calc'!E35/'Food consumption 20 50 calc'!C35</f>
        <v>1.1136856598408176</v>
      </c>
      <c r="F35" s="9">
        <f>'Food consumption 20 50 calc'!F35/'Food consumption 20 50 calc'!C35</f>
        <v>1.1584538193827523</v>
      </c>
    </row>
    <row r="36" spans="1:6">
      <c r="B36" t="s">
        <v>34</v>
      </c>
      <c r="D36" s="9">
        <f>'Food consumption 20 50 calc'!D36/'Food consumption 20 50 calc'!C36</f>
        <v>0.76542468789331397</v>
      </c>
      <c r="E36" s="9">
        <f>'Food consumption 20 50 calc'!E36/'Food consumption 20 50 calc'!C36</f>
        <v>0.51090239002053139</v>
      </c>
      <c r="F36" s="9">
        <f>'Food consumption 20 50 calc'!F36/'Food consumption 20 50 calc'!C36</f>
        <v>0.24978874972783738</v>
      </c>
    </row>
    <row r="37" spans="1:6">
      <c r="B37" t="s">
        <v>35</v>
      </c>
      <c r="D37" s="9">
        <f>'Food consumption 20 50 calc'!D37/'Food consumption 20 50 calc'!C37</f>
        <v>0.74615340921901196</v>
      </c>
      <c r="E37" s="9">
        <f>'Food consumption 20 50 calc'!E37/'Food consumption 20 50 calc'!C37</f>
        <v>0.47196577504849391</v>
      </c>
      <c r="F37" s="9">
        <f>'Food consumption 20 50 calc'!F37/'Food consumption 20 50 calc'!C37</f>
        <v>0.19109378633537058</v>
      </c>
    </row>
    <row r="38" spans="1:6">
      <c r="B38" t="s">
        <v>36</v>
      </c>
      <c r="D38" s="9">
        <f>'Food consumption 20 50 calc'!D38/'Food consumption 20 50 calc'!C38</f>
        <v>0.92774337189516909</v>
      </c>
      <c r="E38" s="9">
        <f>'Food consumption 20 50 calc'!E38/'Food consumption 20 50 calc'!C38</f>
        <v>0.83885883798450744</v>
      </c>
      <c r="F38" s="9">
        <f>'Food consumption 20 50 calc'!F38/'Food consumption 20 50 calc'!C38</f>
        <v>0.7441663868540489</v>
      </c>
    </row>
    <row r="39" spans="1:6">
      <c r="B39" t="s">
        <v>29</v>
      </c>
      <c r="D39" s="9">
        <f>'Food consumption 20 50 calc'!D39/'Food consumption 20 50 calc'!C39</f>
        <v>3.1890588675472586</v>
      </c>
      <c r="E39" s="9">
        <f>'Food consumption 20 50 calc'!E39/'Food consumption 20 50 calc'!C39</f>
        <v>5.3805769408060229</v>
      </c>
      <c r="F39" s="9">
        <f>'Food consumption 20 50 calc'!F39/'Food consumption 20 50 calc'!C39</f>
        <v>7.5661752504547319</v>
      </c>
    </row>
    <row r="40" spans="1:6">
      <c r="B40" t="s">
        <v>37</v>
      </c>
      <c r="D40" s="9">
        <f>'Food consumption 20 50 calc'!D40/'Food consumption 20 50 calc'!C40</f>
        <v>9.248192852337775</v>
      </c>
      <c r="E40" s="9">
        <f>'Food consumption 20 50 calc'!E40/'Food consumption 20 50 calc'!C40</f>
        <v>17.533378787605795</v>
      </c>
      <c r="F40" s="9">
        <f>'Food consumption 20 50 calc'!F40/'Food consumption 20 50 calc'!C40</f>
        <v>25.818420923350281</v>
      </c>
    </row>
    <row r="41" spans="1:6">
      <c r="B41" t="s">
        <v>38</v>
      </c>
      <c r="D41" s="9">
        <f>'Food consumption 20 50 calc'!D41/'Food consumption 20 50 calc'!C41</f>
        <v>1.1735347313522864</v>
      </c>
      <c r="E41" s="9">
        <f>'Food consumption 20 50 calc'!E41/'Food consumption 20 50 calc'!C41</f>
        <v>1.3290363406730119</v>
      </c>
      <c r="F41" s="9">
        <f>'Food consumption 20 50 calc'!F41/'Food consumption 20 50 calc'!C41</f>
        <v>1.4763909836640725</v>
      </c>
    </row>
    <row r="42" spans="1:6">
      <c r="B42" t="s">
        <v>5</v>
      </c>
      <c r="D42" s="9">
        <f>'Food consumption 20 50 calc'!D42/'Food consumption 20 50 calc'!C42</f>
        <v>0.97516785651750737</v>
      </c>
      <c r="E42" s="9">
        <f>'Food consumption 20 50 calc'!E42/'Food consumption 20 50 calc'!C42</f>
        <v>0.94407906201395775</v>
      </c>
      <c r="F42" s="9">
        <f>'Food consumption 20 50 calc'!F42/'Food consumption 20 50 calc'!C42</f>
        <v>0.91080986788030371</v>
      </c>
    </row>
    <row r="43" spans="1:6">
      <c r="B43" t="s">
        <v>39</v>
      </c>
      <c r="D43" s="9">
        <f>'Food consumption 20 50 calc'!D43/'Food consumption 20 50 calc'!C43</f>
        <v>1.3754207541253101</v>
      </c>
      <c r="E43" s="9">
        <f>'Food consumption 20 50 calc'!E43/'Food consumption 20 50 calc'!C43</f>
        <v>1.7482923281206622</v>
      </c>
      <c r="F43" s="9">
        <f>'Food consumption 20 50 calc'!F43/'Food consumption 20 50 calc'!C43</f>
        <v>2.1196046763560235</v>
      </c>
    </row>
    <row r="44" spans="1:6">
      <c r="B44" t="s">
        <v>7</v>
      </c>
      <c r="D44" s="9">
        <f>'Food consumption 20 50 calc'!D44/'Food consumption 20 50 calc'!C44</f>
        <v>10.875666857028941</v>
      </c>
      <c r="E44" s="9">
        <f>'Food consumption 20 50 calc'!E44/'Food consumption 20 50 calc'!C44</f>
        <v>20.796055934917948</v>
      </c>
      <c r="F44" s="9">
        <f>'Food consumption 20 50 calc'!F44/'Food consumption 20 50 calc'!C44</f>
        <v>30.716601948408915</v>
      </c>
    </row>
    <row r="45" spans="1:6">
      <c r="B45" t="s">
        <v>8</v>
      </c>
      <c r="D45" s="9">
        <f>'Food consumption 20 50 calc'!D45/'Food consumption 20 50 calc'!C45</f>
        <v>1.0066830958247832</v>
      </c>
      <c r="E45" s="9">
        <f>'Food consumption 20 50 calc'!E45/'Food consumption 20 50 calc'!C45</f>
        <v>0.97727555473006222</v>
      </c>
      <c r="F45" s="9">
        <f>'Food consumption 20 50 calc'!F45/'Food consumption 20 50 calc'!C45</f>
        <v>0.93407464849427202</v>
      </c>
    </row>
    <row r="46" spans="1:6">
      <c r="D46" s="10">
        <f>'Food consumption 20 50 calc'!D46/'Food consumption 20 50 calc'!C46</f>
        <v>1.0398283777079311</v>
      </c>
      <c r="E46" s="10">
        <f>'Food consumption 20 50 calc'!E46/'Food consumption 20 50 calc'!C46</f>
        <v>1.0620377064836442</v>
      </c>
      <c r="F46" s="10">
        <f>'Food consumption 20 50 calc'!F46/'Food consumption 20 50 calc'!C46</f>
        <v>1.0774624926040095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32"/>
  <sheetViews>
    <sheetView topLeftCell="A30" workbookViewId="0">
      <selection activeCell="K14" sqref="K14"/>
    </sheetView>
  </sheetViews>
  <sheetFormatPr defaultColWidth="12.140625" defaultRowHeight="15"/>
  <cols>
    <col min="1" max="1" width="23.85546875" customWidth="1"/>
  </cols>
  <sheetData>
    <row r="1" spans="1:14">
      <c r="C1" s="21">
        <v>2020</v>
      </c>
      <c r="D1" s="21"/>
      <c r="E1" s="21"/>
      <c r="F1" s="21"/>
      <c r="G1" s="21">
        <v>2030</v>
      </c>
      <c r="H1" s="21"/>
      <c r="I1" s="21"/>
      <c r="J1" s="21"/>
      <c r="K1" s="21">
        <v>2050</v>
      </c>
      <c r="L1" s="21"/>
      <c r="M1" s="21"/>
      <c r="N1" s="21"/>
    </row>
    <row r="2" spans="1:14">
      <c r="A2" s="1" t="s">
        <v>21</v>
      </c>
      <c r="B2" s="1" t="s">
        <v>54</v>
      </c>
      <c r="C2" s="1" t="s">
        <v>55</v>
      </c>
      <c r="D2" s="1" t="s">
        <v>56</v>
      </c>
      <c r="E2" s="1" t="s">
        <v>57</v>
      </c>
      <c r="F2" s="1" t="s">
        <v>58</v>
      </c>
      <c r="G2" s="1" t="s">
        <v>55</v>
      </c>
      <c r="H2" s="1" t="s">
        <v>56</v>
      </c>
      <c r="I2" s="1" t="s">
        <v>57</v>
      </c>
      <c r="J2" s="1" t="s">
        <v>58</v>
      </c>
      <c r="K2" s="1" t="s">
        <v>55</v>
      </c>
      <c r="L2" s="1" t="s">
        <v>56</v>
      </c>
      <c r="M2" s="1" t="s">
        <v>57</v>
      </c>
      <c r="N2" s="1" t="s">
        <v>58</v>
      </c>
    </row>
    <row r="3" spans="1:14">
      <c r="A3" t="s">
        <v>33</v>
      </c>
      <c r="B3" s="7">
        <v>125</v>
      </c>
      <c r="C3" s="9">
        <f>'Food consumption 20 50 calc'!C35</f>
        <v>622.54762659669768</v>
      </c>
      <c r="D3" s="9">
        <f>C3/B3</f>
        <v>4.9803810127735817</v>
      </c>
      <c r="E3" s="9">
        <f>D3*7</f>
        <v>34.862667089415069</v>
      </c>
      <c r="F3" s="9">
        <f>D3*365/12</f>
        <v>151.48658913852978</v>
      </c>
      <c r="G3" s="9">
        <f>'Food consumption 20 50 calc'!D35</f>
        <v>662.24505568466122</v>
      </c>
      <c r="H3" s="9">
        <f t="shared" ref="H3:H13" si="0">G3/B3</f>
        <v>5.2979604454772895</v>
      </c>
      <c r="I3" s="9">
        <f>H3*7</f>
        <v>37.085723118341029</v>
      </c>
      <c r="J3" s="9">
        <f>H3*365/12</f>
        <v>161.14629688326755</v>
      </c>
      <c r="K3" s="9">
        <f>'Food consumption 20 50 calc'!F35</f>
        <v>721.19267577861194</v>
      </c>
      <c r="L3" s="9">
        <f t="shared" ref="L3:L13" si="1">K3/B3</f>
        <v>5.7695414062288952</v>
      </c>
      <c r="M3" s="9">
        <f>L3*7</f>
        <v>40.386789843602266</v>
      </c>
      <c r="N3" s="9">
        <f>L3*365/12</f>
        <v>175.49021777279555</v>
      </c>
    </row>
    <row r="4" spans="1:14">
      <c r="A4" t="s">
        <v>34</v>
      </c>
      <c r="B4" s="7">
        <v>100</v>
      </c>
      <c r="C4" s="9">
        <f>'Food consumption 20 50 calc'!C36</f>
        <v>232.6568535592703</v>
      </c>
      <c r="D4" s="9">
        <f t="shared" ref="D4:D13" si="2">C4/B4</f>
        <v>2.326568535592703</v>
      </c>
      <c r="E4" s="9">
        <f t="shared" ref="E4:E13" si="3">D4*7</f>
        <v>16.285979749148922</v>
      </c>
      <c r="F4" s="9">
        <f t="shared" ref="F4:F13" si="4">D4*365/12</f>
        <v>70.766459624278056</v>
      </c>
      <c r="G4" s="9">
        <f>'Food consumption 20 50 calc'!D36</f>
        <v>178.08129952184493</v>
      </c>
      <c r="H4" s="9">
        <f t="shared" si="0"/>
        <v>1.7808129952184493</v>
      </c>
      <c r="I4" s="9">
        <f t="shared" ref="I4:I13" si="5">H4*7</f>
        <v>12.465690966529145</v>
      </c>
      <c r="J4" s="9">
        <f t="shared" ref="J4:J13" si="6">H4*365/12</f>
        <v>54.166395271227827</v>
      </c>
      <c r="K4" s="9">
        <f>'Food consumption 20 50 calc'!F36</f>
        <v>58.115064566182681</v>
      </c>
      <c r="L4" s="9">
        <f t="shared" si="1"/>
        <v>0.58115064566182684</v>
      </c>
      <c r="M4" s="9">
        <f t="shared" ref="M4:M13" si="7">L4*7</f>
        <v>4.0680545196327875</v>
      </c>
      <c r="N4" s="9">
        <f t="shared" ref="N4:N13" si="8">L4*365/12</f>
        <v>17.676665472213902</v>
      </c>
    </row>
    <row r="5" spans="1:14">
      <c r="A5" t="s">
        <v>35</v>
      </c>
      <c r="B5" s="7">
        <v>120</v>
      </c>
      <c r="C5" s="9">
        <f>'Food consumption 20 50 calc'!C37</f>
        <v>88.872525911139462</v>
      </c>
      <c r="D5" s="9">
        <f t="shared" si="2"/>
        <v>0.7406043825928289</v>
      </c>
      <c r="E5" s="9">
        <f t="shared" si="3"/>
        <v>5.1842306781498024</v>
      </c>
      <c r="F5" s="9">
        <f t="shared" si="4"/>
        <v>22.526716637198547</v>
      </c>
      <c r="G5" s="9">
        <f>'Food consumption 20 50 calc'!D37</f>
        <v>66.312538194501684</v>
      </c>
      <c r="H5" s="9">
        <f t="shared" si="0"/>
        <v>0.55260448495418069</v>
      </c>
      <c r="I5" s="9">
        <f t="shared" si="5"/>
        <v>3.868231394679265</v>
      </c>
      <c r="J5" s="9">
        <f t="shared" si="6"/>
        <v>16.808386417356328</v>
      </c>
      <c r="K5" s="9">
        <f>'Food consumption 20 50 calc'!F37</f>
        <v>16.982987477547969</v>
      </c>
      <c r="L5" s="9">
        <f t="shared" si="1"/>
        <v>0.14152489564623308</v>
      </c>
      <c r="M5" s="9">
        <f t="shared" si="7"/>
        <v>0.99067426952363158</v>
      </c>
      <c r="N5" s="9">
        <f t="shared" si="8"/>
        <v>4.3047155759062559</v>
      </c>
    </row>
    <row r="6" spans="1:14">
      <c r="A6" t="s">
        <v>36</v>
      </c>
      <c r="B6" s="7">
        <v>100</v>
      </c>
      <c r="C6" s="9">
        <f>'Food consumption 20 50 calc'!C38</f>
        <v>40.055799129153336</v>
      </c>
      <c r="D6" s="9">
        <f t="shared" si="2"/>
        <v>0.40055799129153336</v>
      </c>
      <c r="E6" s="9">
        <f t="shared" si="3"/>
        <v>2.8039059390407335</v>
      </c>
      <c r="F6" s="9">
        <f t="shared" si="4"/>
        <v>12.183638901784141</v>
      </c>
      <c r="G6" s="9">
        <f>'Food consumption 20 50 calc'!D38</f>
        <v>37.161502148036291</v>
      </c>
      <c r="H6" s="9">
        <f t="shared" si="0"/>
        <v>0.37161502148036291</v>
      </c>
      <c r="I6" s="9">
        <f t="shared" si="5"/>
        <v>2.6013051503625402</v>
      </c>
      <c r="J6" s="9">
        <f t="shared" si="6"/>
        <v>11.303290236694371</v>
      </c>
      <c r="K6" s="9">
        <f>'Food consumption 20 50 calc'!F38</f>
        <v>29.808179310493596</v>
      </c>
      <c r="L6" s="9">
        <f t="shared" si="1"/>
        <v>0.29808179310493599</v>
      </c>
      <c r="M6" s="9">
        <f t="shared" si="7"/>
        <v>2.0865725517345517</v>
      </c>
      <c r="N6" s="9">
        <f t="shared" si="8"/>
        <v>9.0666545402751364</v>
      </c>
    </row>
    <row r="7" spans="1:14">
      <c r="A7" t="s">
        <v>29</v>
      </c>
      <c r="B7" s="7">
        <v>20</v>
      </c>
      <c r="C7" s="9">
        <f>'Food consumption 20 50 calc'!C39</f>
        <v>7.6455696022423707</v>
      </c>
      <c r="D7" s="9">
        <f t="shared" si="2"/>
        <v>0.38227848011211851</v>
      </c>
      <c r="E7" s="9">
        <f t="shared" si="3"/>
        <v>2.6759493607848297</v>
      </c>
      <c r="F7" s="9">
        <f t="shared" si="4"/>
        <v>11.627637103410272</v>
      </c>
      <c r="G7" s="9">
        <f>'Food consumption 20 50 calc'!D39</f>
        <v>24.382171537480801</v>
      </c>
      <c r="H7" s="9">
        <f t="shared" si="0"/>
        <v>1.21910857687404</v>
      </c>
      <c r="I7" s="9">
        <f t="shared" si="5"/>
        <v>8.5337600381182792</v>
      </c>
      <c r="J7" s="9">
        <f t="shared" si="6"/>
        <v>37.081219213252048</v>
      </c>
      <c r="K7" s="9">
        <f>'Food consumption 20 50 calc'!F39</f>
        <v>57.847719500115254</v>
      </c>
      <c r="L7" s="9">
        <f t="shared" si="1"/>
        <v>2.8923859750057628</v>
      </c>
      <c r="M7" s="9">
        <f t="shared" si="7"/>
        <v>20.24670182504034</v>
      </c>
      <c r="N7" s="9">
        <f t="shared" si="8"/>
        <v>87.976740073091946</v>
      </c>
    </row>
    <row r="8" spans="1:14">
      <c r="A8" t="s">
        <v>37</v>
      </c>
      <c r="B8" s="7">
        <v>80</v>
      </c>
      <c r="C8" s="9">
        <f>'Food consumption 20 50 calc'!C40</f>
        <v>0.23552191435219305</v>
      </c>
      <c r="D8" s="9">
        <f t="shared" si="2"/>
        <v>2.9440239294024131E-3</v>
      </c>
      <c r="E8" s="9">
        <f t="shared" si="3"/>
        <v>2.0608167505816892E-2</v>
      </c>
      <c r="F8" s="9">
        <f t="shared" si="4"/>
        <v>8.9547394519323406E-2</v>
      </c>
      <c r="G8" s="9">
        <f>'Food consumption 20 50 calc'!D40</f>
        <v>2.1781520848808613</v>
      </c>
      <c r="H8" s="9">
        <f t="shared" si="0"/>
        <v>2.7226901061010767E-2</v>
      </c>
      <c r="I8" s="9">
        <f t="shared" si="5"/>
        <v>0.19058830742707536</v>
      </c>
      <c r="J8" s="9">
        <f t="shared" si="6"/>
        <v>0.82815157393907757</v>
      </c>
      <c r="K8" s="9">
        <f>'Food consumption 20 50 calc'!F40</f>
        <v>6.0808039214181742</v>
      </c>
      <c r="L8" s="9">
        <f t="shared" si="1"/>
        <v>7.6010049017727177E-2</v>
      </c>
      <c r="M8" s="9">
        <f t="shared" si="7"/>
        <v>0.53207034312409029</v>
      </c>
      <c r="N8" s="9">
        <f t="shared" si="8"/>
        <v>2.3119723242892016</v>
      </c>
    </row>
    <row r="9" spans="1:14">
      <c r="A9" t="s">
        <v>38</v>
      </c>
      <c r="B9" s="7">
        <v>80</v>
      </c>
      <c r="C9" s="9">
        <f>'Food consumption 20 50 calc'!C41</f>
        <v>404.04263942037608</v>
      </c>
      <c r="D9" s="9">
        <f t="shared" si="2"/>
        <v>5.0505329927547011</v>
      </c>
      <c r="E9" s="9">
        <f t="shared" si="3"/>
        <v>35.353730949282905</v>
      </c>
      <c r="F9" s="9">
        <f t="shared" si="4"/>
        <v>153.62037852962217</v>
      </c>
      <c r="G9" s="9">
        <f>'Food consumption 20 50 calc'!D41</f>
        <v>474.15807030705975</v>
      </c>
      <c r="H9" s="9">
        <f t="shared" si="0"/>
        <v>5.9269758788382472</v>
      </c>
      <c r="I9" s="9">
        <f t="shared" si="5"/>
        <v>41.488831151867728</v>
      </c>
      <c r="J9" s="9">
        <f t="shared" si="6"/>
        <v>180.27884964799668</v>
      </c>
      <c r="K9" s="9">
        <f>'Food consumption 20 50 calc'!F41</f>
        <v>596.52490985607722</v>
      </c>
      <c r="L9" s="9">
        <f t="shared" si="1"/>
        <v>7.456561373200965</v>
      </c>
      <c r="M9" s="9">
        <f t="shared" si="7"/>
        <v>52.195929612406758</v>
      </c>
      <c r="N9" s="9">
        <f t="shared" si="8"/>
        <v>226.80374176819601</v>
      </c>
    </row>
    <row r="10" spans="1:14">
      <c r="A10" t="s">
        <v>5</v>
      </c>
      <c r="B10" s="7">
        <v>20</v>
      </c>
      <c r="C10" s="9">
        <f>'Food consumption 20 50 calc'!C42</f>
        <v>394.17629646412752</v>
      </c>
      <c r="D10" s="9">
        <f t="shared" si="2"/>
        <v>19.708814823206374</v>
      </c>
      <c r="E10" s="9">
        <f t="shared" si="3"/>
        <v>137.96170376244461</v>
      </c>
      <c r="F10" s="9">
        <f t="shared" si="4"/>
        <v>599.47645087252715</v>
      </c>
      <c r="G10" s="9">
        <f>'Food consumption 20 50 calc'!D42</f>
        <v>384.38805411293276</v>
      </c>
      <c r="H10" s="9">
        <f t="shared" si="0"/>
        <v>19.219402705646637</v>
      </c>
      <c r="I10" s="9">
        <f t="shared" si="5"/>
        <v>134.53581893952645</v>
      </c>
      <c r="J10" s="9">
        <f t="shared" si="6"/>
        <v>584.59016563008515</v>
      </c>
      <c r="K10" s="9">
        <f>'Food consumption 20 50 calc'!F42</f>
        <v>359.01966050403939</v>
      </c>
      <c r="L10" s="9">
        <f t="shared" si="1"/>
        <v>17.950983025201971</v>
      </c>
      <c r="M10" s="9">
        <f t="shared" si="7"/>
        <v>125.6568811764138</v>
      </c>
      <c r="N10" s="9">
        <f t="shared" si="8"/>
        <v>546.00906701655992</v>
      </c>
    </row>
    <row r="11" spans="1:14">
      <c r="A11" t="s">
        <v>39</v>
      </c>
      <c r="B11" s="7">
        <v>15</v>
      </c>
      <c r="C11" s="9">
        <f>'Food consumption 20 50 calc'!C43</f>
        <v>15.837696947200206</v>
      </c>
      <c r="D11" s="9">
        <f t="shared" si="2"/>
        <v>1.0558464631466804</v>
      </c>
      <c r="E11" s="9">
        <f t="shared" si="3"/>
        <v>7.3909252420267624</v>
      </c>
      <c r="F11" s="9">
        <f t="shared" si="4"/>
        <v>32.115329920711531</v>
      </c>
      <c r="G11" s="9">
        <f>'Food consumption 20 50 calc'!D43</f>
        <v>21.783497078726228</v>
      </c>
      <c r="H11" s="9">
        <f t="shared" si="0"/>
        <v>1.4522331385817486</v>
      </c>
      <c r="I11" s="9">
        <f t="shared" si="5"/>
        <v>10.165631970072241</v>
      </c>
      <c r="J11" s="9">
        <f t="shared" si="6"/>
        <v>44.172091298528187</v>
      </c>
      <c r="K11" s="9">
        <f>'Food consumption 20 50 calc'!F43</f>
        <v>33.569656511995071</v>
      </c>
      <c r="L11" s="9">
        <f t="shared" si="1"/>
        <v>2.2379771007996712</v>
      </c>
      <c r="M11" s="9">
        <f t="shared" si="7"/>
        <v>15.665839705597698</v>
      </c>
      <c r="N11" s="9">
        <f t="shared" si="8"/>
        <v>68.071803482656662</v>
      </c>
    </row>
    <row r="12" spans="1:14">
      <c r="A12" t="s">
        <v>7</v>
      </c>
      <c r="B12" s="7">
        <v>50</v>
      </c>
      <c r="C12" s="9">
        <f>'Food consumption 20 50 calc'!C44</f>
        <v>3.9753209232999414</v>
      </c>
      <c r="D12" s="9">
        <f t="shared" si="2"/>
        <v>7.9506418465998832E-2</v>
      </c>
      <c r="E12" s="9">
        <f t="shared" si="3"/>
        <v>0.55654492926199184</v>
      </c>
      <c r="F12" s="9">
        <f t="shared" si="4"/>
        <v>2.4183202283407979</v>
      </c>
      <c r="G12" s="9">
        <f>'Food consumption 20 50 calc'!D44</f>
        <v>43.234266011586861</v>
      </c>
      <c r="H12" s="9">
        <f t="shared" si="0"/>
        <v>0.86468532023173728</v>
      </c>
      <c r="I12" s="9">
        <f t="shared" si="5"/>
        <v>6.0527972416221605</v>
      </c>
      <c r="J12" s="9">
        <f t="shared" si="6"/>
        <v>26.300845157048673</v>
      </c>
      <c r="K12" s="9">
        <f>'Food consumption 20 50 calc'!F44</f>
        <v>122.10835041818571</v>
      </c>
      <c r="L12" s="9">
        <f t="shared" si="1"/>
        <v>2.4421670083637141</v>
      </c>
      <c r="M12" s="9">
        <f t="shared" si="7"/>
        <v>17.095169058545999</v>
      </c>
      <c r="N12" s="9">
        <f t="shared" si="8"/>
        <v>74.282579837729642</v>
      </c>
    </row>
    <row r="13" spans="1:14">
      <c r="A13" t="s">
        <v>8</v>
      </c>
      <c r="B13" s="7">
        <v>75</v>
      </c>
      <c r="C13" s="9">
        <f>'Food consumption 20 50 calc'!C45</f>
        <v>355.63331319074018</v>
      </c>
      <c r="D13" s="9">
        <f t="shared" si="2"/>
        <v>4.7417775092098688</v>
      </c>
      <c r="E13" s="9">
        <f t="shared" si="3"/>
        <v>33.192442564469083</v>
      </c>
      <c r="F13" s="9">
        <f t="shared" si="4"/>
        <v>144.22906590513352</v>
      </c>
      <c r="G13" s="9">
        <f>'Food consumption 20 50 calc'!D45</f>
        <v>358.01004470127901</v>
      </c>
      <c r="H13" s="9">
        <f t="shared" si="0"/>
        <v>4.7734672626837202</v>
      </c>
      <c r="I13" s="9">
        <f t="shared" si="5"/>
        <v>33.414270838786038</v>
      </c>
      <c r="J13" s="9">
        <f t="shared" si="6"/>
        <v>145.19296257329648</v>
      </c>
      <c r="K13" s="9">
        <f>'Food consumption 20 50 calc'!F45</f>
        <v>332.18806201149397</v>
      </c>
      <c r="L13" s="9">
        <f t="shared" si="1"/>
        <v>4.429174160153253</v>
      </c>
      <c r="M13" s="9">
        <f t="shared" si="7"/>
        <v>31.004219121072772</v>
      </c>
      <c r="N13" s="9">
        <f t="shared" si="8"/>
        <v>134.72071403799478</v>
      </c>
    </row>
    <row r="14" spans="1:14">
      <c r="A14" t="s">
        <v>9</v>
      </c>
      <c r="C14" s="17">
        <f>SUM(C3:C13)</f>
        <v>2165.6791636585995</v>
      </c>
      <c r="G14" s="17">
        <f>SUM(G3:G13)</f>
        <v>2251.9346513829905</v>
      </c>
      <c r="K14" s="17">
        <f>SUM(K3:K13)</f>
        <v>2333.4380698561613</v>
      </c>
    </row>
    <row r="15" spans="1:14">
      <c r="C15" s="21">
        <v>2020</v>
      </c>
      <c r="D15" s="21"/>
      <c r="E15" s="21"/>
      <c r="F15" s="21"/>
      <c r="G15" s="21">
        <v>2030</v>
      </c>
      <c r="H15" s="21"/>
      <c r="I15" s="21"/>
      <c r="J15" s="21"/>
      <c r="K15" s="21">
        <v>2050</v>
      </c>
      <c r="L15" s="21"/>
      <c r="M15" s="21"/>
      <c r="N15" s="21"/>
    </row>
    <row r="16" spans="1:14">
      <c r="A16" s="1" t="s">
        <v>21</v>
      </c>
      <c r="B16" s="1" t="s">
        <v>54</v>
      </c>
      <c r="C16" s="1" t="s">
        <v>55</v>
      </c>
      <c r="D16" s="1" t="s">
        <v>56</v>
      </c>
      <c r="E16" s="1" t="s">
        <v>57</v>
      </c>
      <c r="F16" s="1" t="s">
        <v>58</v>
      </c>
      <c r="G16" s="1" t="s">
        <v>55</v>
      </c>
      <c r="H16" s="1" t="s">
        <v>56</v>
      </c>
      <c r="I16" s="1" t="s">
        <v>57</v>
      </c>
      <c r="J16" s="1" t="s">
        <v>58</v>
      </c>
      <c r="K16" s="1" t="s">
        <v>55</v>
      </c>
      <c r="L16" s="1" t="s">
        <v>56</v>
      </c>
      <c r="M16" s="1" t="s">
        <v>57</v>
      </c>
      <c r="N16" s="1" t="s">
        <v>58</v>
      </c>
    </row>
    <row r="17" spans="1:14">
      <c r="A17" t="s">
        <v>33</v>
      </c>
      <c r="B17">
        <v>125</v>
      </c>
      <c r="C17" s="9">
        <f>'Food consumption 20 50 calc'!C35</f>
        <v>622.54762659669768</v>
      </c>
      <c r="D17" s="4">
        <f>C17/B17</f>
        <v>4.9803810127735817</v>
      </c>
      <c r="E17" s="4">
        <f>D17*7</f>
        <v>34.862667089415069</v>
      </c>
      <c r="F17" s="4">
        <f>D17*365/12</f>
        <v>151.48658913852978</v>
      </c>
      <c r="G17" s="4">
        <f>'Food consumption 20 50 calc'!D35</f>
        <v>662.24505568466122</v>
      </c>
      <c r="H17" s="4">
        <f t="shared" ref="H17:H31" si="9">G17/B17</f>
        <v>5.2979604454772895</v>
      </c>
      <c r="I17" s="4">
        <f>H17*7</f>
        <v>37.085723118341029</v>
      </c>
      <c r="J17" s="4">
        <f>H17*365/12</f>
        <v>161.14629688326755</v>
      </c>
      <c r="K17" s="9">
        <f>'Food consumption 20 50 calc'!F35</f>
        <v>721.19267577861194</v>
      </c>
      <c r="L17" s="4">
        <f t="shared" ref="L17:L31" si="10">K17/B17</f>
        <v>5.7695414062288952</v>
      </c>
      <c r="M17" s="4">
        <f>L17*7</f>
        <v>40.386789843602266</v>
      </c>
      <c r="N17" s="4">
        <f>L17*365/12</f>
        <v>175.49021777279555</v>
      </c>
    </row>
    <row r="18" spans="1:14">
      <c r="A18" t="s">
        <v>12</v>
      </c>
      <c r="B18">
        <v>100</v>
      </c>
      <c r="C18" s="9">
        <f>'Food consumption 20 50 calc'!C12</f>
        <v>67.306043911465466</v>
      </c>
      <c r="D18" s="4">
        <f t="shared" ref="D18:D31" si="11">C18/B18</f>
        <v>0.67306043911465463</v>
      </c>
      <c r="E18" s="4">
        <f t="shared" ref="E18:E31" si="12">D18*7</f>
        <v>4.7114230738025826</v>
      </c>
      <c r="F18" s="4">
        <f t="shared" ref="F18:F31" si="13">D18*365/12</f>
        <v>20.472255023070744</v>
      </c>
      <c r="G18" s="4">
        <f>'Food consumption 20 50 calc'!D12</f>
        <v>48.369721576156131</v>
      </c>
      <c r="H18" s="4">
        <f t="shared" si="9"/>
        <v>0.48369721576156133</v>
      </c>
      <c r="I18" s="4">
        <f t="shared" ref="I18:I31" si="14">H18*7</f>
        <v>3.3858805103309293</v>
      </c>
      <c r="J18" s="4">
        <f t="shared" ref="J18:J31" si="15">H18*365/12</f>
        <v>14.712456979414156</v>
      </c>
      <c r="K18" s="9">
        <f>'Food consumption 20 50 calc'!F12</f>
        <v>7.2244011294201007</v>
      </c>
      <c r="L18" s="4">
        <f t="shared" si="10"/>
        <v>7.2244011294201008E-2</v>
      </c>
      <c r="M18" s="4">
        <f t="shared" ref="M18:M31" si="16">L18*7</f>
        <v>0.50570807905940707</v>
      </c>
      <c r="N18" s="4">
        <f t="shared" ref="N18:N31" si="17">L18*365/12</f>
        <v>2.1974220101986139</v>
      </c>
    </row>
    <row r="19" spans="1:14">
      <c r="A19" t="s">
        <v>13</v>
      </c>
      <c r="B19">
        <v>60</v>
      </c>
      <c r="C19" s="9">
        <f>'Food consumption 20 50 calc'!C13</f>
        <v>33.649119153006602</v>
      </c>
      <c r="D19" s="4">
        <f t="shared" si="11"/>
        <v>0.56081865255010999</v>
      </c>
      <c r="E19" s="4">
        <f t="shared" si="12"/>
        <v>3.9257305678507697</v>
      </c>
      <c r="F19" s="4">
        <f t="shared" si="13"/>
        <v>17.058234015065846</v>
      </c>
      <c r="G19" s="9">
        <f>'Food consumption 20 50 calc'!D13</f>
        <v>29.789333623488186</v>
      </c>
      <c r="H19" s="4">
        <f t="shared" si="9"/>
        <v>0.49648889372480309</v>
      </c>
      <c r="I19" s="4">
        <f t="shared" si="14"/>
        <v>3.4754222560736219</v>
      </c>
      <c r="J19" s="4">
        <f t="shared" si="15"/>
        <v>15.101537184129427</v>
      </c>
      <c r="K19" s="9">
        <f>'Food consumption 20 50 calc'!F13</f>
        <v>20.689992127745956</v>
      </c>
      <c r="L19" s="4">
        <f t="shared" si="10"/>
        <v>0.34483320212909929</v>
      </c>
      <c r="M19" s="4">
        <f t="shared" si="16"/>
        <v>2.4138324149036952</v>
      </c>
      <c r="N19" s="4">
        <f t="shared" si="17"/>
        <v>10.488676564760103</v>
      </c>
    </row>
    <row r="20" spans="1:14">
      <c r="A20" t="s">
        <v>14</v>
      </c>
      <c r="B20">
        <v>120</v>
      </c>
      <c r="C20" s="9">
        <f>'Food consumption 20 50 calc'!C14</f>
        <v>88.872525911139462</v>
      </c>
      <c r="D20" s="4">
        <f t="shared" si="11"/>
        <v>0.7406043825928289</v>
      </c>
      <c r="E20" s="4">
        <f t="shared" si="12"/>
        <v>5.1842306781498024</v>
      </c>
      <c r="F20" s="4">
        <f t="shared" si="13"/>
        <v>22.526716637198547</v>
      </c>
      <c r="G20" s="4">
        <f>'Food consumption 20 50 calc'!D14</f>
        <v>66.312538194501684</v>
      </c>
      <c r="H20" s="4">
        <f t="shared" si="9"/>
        <v>0.55260448495418069</v>
      </c>
      <c r="I20" s="4">
        <f t="shared" si="14"/>
        <v>3.868231394679265</v>
      </c>
      <c r="J20" s="4">
        <f t="shared" si="15"/>
        <v>16.808386417356328</v>
      </c>
      <c r="K20" s="9">
        <f>'Food consumption 20 50 calc'!F14</f>
        <v>16.982987477547969</v>
      </c>
      <c r="L20" s="4">
        <f t="shared" si="10"/>
        <v>0.14152489564623308</v>
      </c>
      <c r="M20" s="4">
        <f t="shared" si="16"/>
        <v>0.99067426952363158</v>
      </c>
      <c r="N20" s="4">
        <f t="shared" si="17"/>
        <v>4.3047155759062559</v>
      </c>
    </row>
    <row r="21" spans="1:14">
      <c r="A21" t="s">
        <v>17</v>
      </c>
      <c r="B21">
        <v>100</v>
      </c>
      <c r="C21" s="9">
        <f>'Food consumption 20 50 calc'!C38</f>
        <v>40.055799129153336</v>
      </c>
      <c r="D21" s="4">
        <f t="shared" si="11"/>
        <v>0.40055799129153336</v>
      </c>
      <c r="E21" s="4">
        <f t="shared" si="12"/>
        <v>2.8039059390407335</v>
      </c>
      <c r="F21" s="4">
        <f t="shared" si="13"/>
        <v>12.183638901784141</v>
      </c>
      <c r="G21" s="9">
        <f>'Food consumption 20 50 calc'!D38</f>
        <v>37.161502148036291</v>
      </c>
      <c r="H21" s="4">
        <f t="shared" si="9"/>
        <v>0.37161502148036291</v>
      </c>
      <c r="I21" s="4">
        <f t="shared" si="14"/>
        <v>2.6013051503625402</v>
      </c>
      <c r="J21" s="4">
        <f t="shared" si="15"/>
        <v>11.303290236694371</v>
      </c>
      <c r="K21" s="9">
        <f>'Food consumption 20 50 calc'!F38</f>
        <v>29.808179310493596</v>
      </c>
      <c r="L21" s="4">
        <f t="shared" si="10"/>
        <v>0.29808179310493599</v>
      </c>
      <c r="M21" s="4">
        <f t="shared" si="16"/>
        <v>2.0865725517345517</v>
      </c>
      <c r="N21" s="4">
        <f t="shared" si="17"/>
        <v>9.0666545402751364</v>
      </c>
    </row>
    <row r="22" spans="1:14">
      <c r="A22" t="s">
        <v>18</v>
      </c>
      <c r="B22">
        <v>100</v>
      </c>
      <c r="C22" s="9">
        <f>'Food consumption 20 50 calc'!C18</f>
        <v>86.944384518223259</v>
      </c>
      <c r="D22" s="4">
        <f t="shared" si="11"/>
        <v>0.86944384518223261</v>
      </c>
      <c r="E22" s="4">
        <f t="shared" si="12"/>
        <v>6.0861069162756287</v>
      </c>
      <c r="F22" s="4">
        <f t="shared" si="13"/>
        <v>26.445583624292908</v>
      </c>
      <c r="G22" s="9">
        <f>'Food consumption 20 50 calc'!D18</f>
        <v>61.631764027762124</v>
      </c>
      <c r="H22" s="4">
        <f t="shared" si="9"/>
        <v>0.61631764027762126</v>
      </c>
      <c r="I22" s="4">
        <f t="shared" si="14"/>
        <v>4.3142234819433485</v>
      </c>
      <c r="J22" s="4">
        <f t="shared" si="15"/>
        <v>18.746328225110979</v>
      </c>
      <c r="K22" s="9">
        <f>'Food consumption 20 50 calc'!F18</f>
        <v>6.7400413501467558</v>
      </c>
      <c r="L22" s="4">
        <f t="shared" si="10"/>
        <v>6.7400413501467554E-2</v>
      </c>
      <c r="M22" s="4">
        <f t="shared" si="16"/>
        <v>0.47180289451027291</v>
      </c>
      <c r="N22" s="4">
        <f t="shared" si="17"/>
        <v>2.0500959106696381</v>
      </c>
    </row>
    <row r="23" spans="1:14">
      <c r="A23" t="s">
        <v>19</v>
      </c>
      <c r="B23">
        <v>100</v>
      </c>
      <c r="C23" s="9">
        <f>'Food consumption 20 50 calc'!C19</f>
        <v>39.531276923109644</v>
      </c>
      <c r="D23" s="4">
        <f t="shared" si="11"/>
        <v>0.39531276923109643</v>
      </c>
      <c r="E23" s="4">
        <f t="shared" si="12"/>
        <v>2.7671893846176752</v>
      </c>
      <c r="F23" s="4">
        <f t="shared" si="13"/>
        <v>12.024096730779183</v>
      </c>
      <c r="G23" s="9">
        <f>'Food consumption 20 50 calc'!D19</f>
        <v>34.718950830974691</v>
      </c>
      <c r="H23" s="4">
        <f t="shared" si="9"/>
        <v>0.34718950830974693</v>
      </c>
      <c r="I23" s="4">
        <f t="shared" si="14"/>
        <v>2.4303265581682285</v>
      </c>
      <c r="J23" s="4">
        <f t="shared" si="15"/>
        <v>10.56034754442147</v>
      </c>
      <c r="K23" s="9">
        <f>'Food consumption 20 50 calc'!F19</f>
        <v>23.460629958869863</v>
      </c>
      <c r="L23" s="4">
        <f t="shared" si="10"/>
        <v>0.23460629958869864</v>
      </c>
      <c r="M23" s="4">
        <f t="shared" si="16"/>
        <v>1.6422440971208905</v>
      </c>
      <c r="N23" s="4">
        <f t="shared" si="17"/>
        <v>7.1359416124895843</v>
      </c>
    </row>
    <row r="24" spans="1:14">
      <c r="A24" t="s">
        <v>20</v>
      </c>
      <c r="B24">
        <v>100</v>
      </c>
      <c r="C24" s="9">
        <f>'Food consumption 20 50 calc'!C20</f>
        <v>5.2260290534653233</v>
      </c>
      <c r="D24" s="4">
        <f t="shared" si="11"/>
        <v>5.2260290534653232E-2</v>
      </c>
      <c r="E24" s="4">
        <f t="shared" si="12"/>
        <v>0.36582203374257261</v>
      </c>
      <c r="F24" s="4">
        <f t="shared" si="13"/>
        <v>1.5895838370957025</v>
      </c>
      <c r="G24" s="9">
        <f>'Food consumption 20 50 calc'!D20</f>
        <v>3.5715294634637869</v>
      </c>
      <c r="H24" s="4">
        <f t="shared" si="9"/>
        <v>3.5715294634637872E-2</v>
      </c>
      <c r="I24" s="4">
        <f t="shared" si="14"/>
        <v>0.25000706244246512</v>
      </c>
      <c r="J24" s="4">
        <f t="shared" si="15"/>
        <v>1.0863402118035685</v>
      </c>
      <c r="K24" s="9">
        <f>'Food consumption 20 50 calc'!F20</f>
        <v>0</v>
      </c>
      <c r="L24" s="4">
        <f t="shared" si="10"/>
        <v>0</v>
      </c>
      <c r="M24" s="4">
        <f t="shared" si="16"/>
        <v>0</v>
      </c>
      <c r="N24" s="4">
        <f t="shared" si="17"/>
        <v>0</v>
      </c>
    </row>
    <row r="25" spans="1:14">
      <c r="A25" t="s">
        <v>29</v>
      </c>
      <c r="B25">
        <v>20</v>
      </c>
      <c r="C25" s="9">
        <f>'Food consumption 20 50 calc'!C39</f>
        <v>7.6455696022423707</v>
      </c>
      <c r="D25" s="4">
        <f t="shared" si="11"/>
        <v>0.38227848011211851</v>
      </c>
      <c r="E25" s="4">
        <f t="shared" si="12"/>
        <v>2.6759493607848297</v>
      </c>
      <c r="F25" s="4">
        <f t="shared" si="13"/>
        <v>11.627637103410272</v>
      </c>
      <c r="G25" s="9">
        <f>'Food consumption 20 50 calc'!D39</f>
        <v>24.382171537480801</v>
      </c>
      <c r="H25" s="4">
        <f t="shared" si="9"/>
        <v>1.21910857687404</v>
      </c>
      <c r="I25" s="4">
        <f t="shared" si="14"/>
        <v>8.5337600381182792</v>
      </c>
      <c r="J25" s="4">
        <f t="shared" si="15"/>
        <v>37.081219213252048</v>
      </c>
      <c r="K25" s="9">
        <f>'Food consumption 20 50 calc'!F39</f>
        <v>57.847719500115254</v>
      </c>
      <c r="L25" s="4">
        <f t="shared" si="10"/>
        <v>2.8923859750057628</v>
      </c>
      <c r="M25" s="4">
        <f t="shared" si="16"/>
        <v>20.24670182504034</v>
      </c>
      <c r="N25" s="4">
        <f t="shared" si="17"/>
        <v>87.976740073091946</v>
      </c>
    </row>
    <row r="26" spans="1:14">
      <c r="A26" t="s">
        <v>37</v>
      </c>
      <c r="B26">
        <v>80</v>
      </c>
      <c r="C26" s="9">
        <f>'Food consumption 20 50 calc'!C40</f>
        <v>0.23552191435219305</v>
      </c>
      <c r="D26" s="4">
        <f t="shared" si="11"/>
        <v>2.9440239294024131E-3</v>
      </c>
      <c r="E26" s="4">
        <f t="shared" si="12"/>
        <v>2.0608167505816892E-2</v>
      </c>
      <c r="F26" s="4">
        <f t="shared" si="13"/>
        <v>8.9547394519323406E-2</v>
      </c>
      <c r="G26" s="9">
        <f>'Food consumption 20 50 calc'!D40</f>
        <v>2.1781520848808613</v>
      </c>
      <c r="H26" s="4">
        <f t="shared" si="9"/>
        <v>2.7226901061010767E-2</v>
      </c>
      <c r="I26" s="4">
        <f t="shared" si="14"/>
        <v>0.19058830742707536</v>
      </c>
      <c r="J26" s="4">
        <f t="shared" si="15"/>
        <v>0.82815157393907757</v>
      </c>
      <c r="K26" s="9">
        <f>'Food consumption 20 50 calc'!F40</f>
        <v>6.0808039214181742</v>
      </c>
      <c r="L26" s="4">
        <f t="shared" si="10"/>
        <v>7.6010049017727177E-2</v>
      </c>
      <c r="M26" s="4">
        <f t="shared" si="16"/>
        <v>0.53207034312409029</v>
      </c>
      <c r="N26" s="4">
        <f t="shared" si="17"/>
        <v>2.3119723242892016</v>
      </c>
    </row>
    <row r="27" spans="1:14">
      <c r="A27" t="s">
        <v>38</v>
      </c>
      <c r="B27">
        <v>80</v>
      </c>
      <c r="C27" s="9">
        <f>'Food consumption 20 50 calc'!C41</f>
        <v>404.04263942037608</v>
      </c>
      <c r="D27" s="4">
        <f t="shared" si="11"/>
        <v>5.0505329927547011</v>
      </c>
      <c r="E27" s="4">
        <f t="shared" si="12"/>
        <v>35.353730949282905</v>
      </c>
      <c r="F27" s="4">
        <f t="shared" si="13"/>
        <v>153.62037852962217</v>
      </c>
      <c r="G27" s="9">
        <f>'Food consumption 20 50 calc'!D41</f>
        <v>474.15807030705975</v>
      </c>
      <c r="H27" s="4">
        <f t="shared" si="9"/>
        <v>5.9269758788382472</v>
      </c>
      <c r="I27" s="4">
        <f t="shared" si="14"/>
        <v>41.488831151867728</v>
      </c>
      <c r="J27" s="4">
        <f t="shared" si="15"/>
        <v>180.27884964799668</v>
      </c>
      <c r="K27" s="9">
        <f>'Food consumption 20 50 calc'!F41</f>
        <v>596.52490985607722</v>
      </c>
      <c r="L27" s="4">
        <f t="shared" si="10"/>
        <v>7.456561373200965</v>
      </c>
      <c r="M27" s="4">
        <f t="shared" si="16"/>
        <v>52.195929612406758</v>
      </c>
      <c r="N27" s="4">
        <f t="shared" si="17"/>
        <v>226.80374176819601</v>
      </c>
    </row>
    <row r="28" spans="1:14">
      <c r="A28" t="s">
        <v>5</v>
      </c>
      <c r="B28">
        <v>20</v>
      </c>
      <c r="C28" s="9">
        <f>'Food consumption 20 50 calc'!C42</f>
        <v>394.17629646412752</v>
      </c>
      <c r="D28" s="4">
        <f t="shared" si="11"/>
        <v>19.708814823206374</v>
      </c>
      <c r="E28" s="4">
        <f t="shared" si="12"/>
        <v>137.96170376244461</v>
      </c>
      <c r="F28" s="4">
        <f t="shared" si="13"/>
        <v>599.47645087252715</v>
      </c>
      <c r="G28" s="9">
        <f>'Food consumption 20 50 calc'!D42</f>
        <v>384.38805411293276</v>
      </c>
      <c r="H28" s="4">
        <f t="shared" si="9"/>
        <v>19.219402705646637</v>
      </c>
      <c r="I28" s="4">
        <f t="shared" si="14"/>
        <v>134.53581893952645</v>
      </c>
      <c r="J28" s="4">
        <f t="shared" si="15"/>
        <v>584.59016563008515</v>
      </c>
      <c r="K28" s="9">
        <f>'Food consumption 20 50 calc'!F42</f>
        <v>359.01966050403939</v>
      </c>
      <c r="L28" s="4">
        <f t="shared" si="10"/>
        <v>17.950983025201971</v>
      </c>
      <c r="M28" s="4">
        <f t="shared" si="16"/>
        <v>125.6568811764138</v>
      </c>
      <c r="N28" s="4">
        <f t="shared" si="17"/>
        <v>546.00906701655992</v>
      </c>
    </row>
    <row r="29" spans="1:14">
      <c r="A29" t="s">
        <v>39</v>
      </c>
      <c r="B29">
        <v>15</v>
      </c>
      <c r="C29" s="9">
        <f>'Food consumption 20 50 calc'!C43</f>
        <v>15.837696947200206</v>
      </c>
      <c r="D29" s="4">
        <f t="shared" si="11"/>
        <v>1.0558464631466804</v>
      </c>
      <c r="E29" s="4">
        <f t="shared" si="12"/>
        <v>7.3909252420267624</v>
      </c>
      <c r="F29" s="4">
        <f t="shared" si="13"/>
        <v>32.115329920711531</v>
      </c>
      <c r="G29" s="9">
        <f>'Food consumption 20 50 calc'!D43</f>
        <v>21.783497078726228</v>
      </c>
      <c r="H29" s="4">
        <f t="shared" si="9"/>
        <v>1.4522331385817486</v>
      </c>
      <c r="I29" s="4">
        <f t="shared" si="14"/>
        <v>10.165631970072241</v>
      </c>
      <c r="J29" s="4">
        <f t="shared" si="15"/>
        <v>44.172091298528187</v>
      </c>
      <c r="K29" s="9">
        <f>'Food consumption 20 50 calc'!F43</f>
        <v>33.569656511995071</v>
      </c>
      <c r="L29" s="4">
        <f t="shared" si="10"/>
        <v>2.2379771007996712</v>
      </c>
      <c r="M29" s="4">
        <f t="shared" si="16"/>
        <v>15.665839705597698</v>
      </c>
      <c r="N29" s="4">
        <f t="shared" si="17"/>
        <v>68.071803482656662</v>
      </c>
    </row>
    <row r="30" spans="1:14">
      <c r="A30" t="s">
        <v>7</v>
      </c>
      <c r="B30">
        <v>50</v>
      </c>
      <c r="C30" s="9">
        <f>'Food consumption 20 50 calc'!C44</f>
        <v>3.9753209232999414</v>
      </c>
      <c r="D30" s="4">
        <f t="shared" si="11"/>
        <v>7.9506418465998832E-2</v>
      </c>
      <c r="E30" s="4">
        <f t="shared" si="12"/>
        <v>0.55654492926199184</v>
      </c>
      <c r="F30" s="4">
        <f t="shared" si="13"/>
        <v>2.4183202283407979</v>
      </c>
      <c r="G30" s="9">
        <f>'Food consumption 20 50 calc'!D44</f>
        <v>43.234266011586861</v>
      </c>
      <c r="H30" s="4">
        <f t="shared" si="9"/>
        <v>0.86468532023173728</v>
      </c>
      <c r="I30" s="4">
        <f t="shared" si="14"/>
        <v>6.0527972416221605</v>
      </c>
      <c r="J30" s="4">
        <f t="shared" si="15"/>
        <v>26.300845157048673</v>
      </c>
      <c r="K30" s="9">
        <f>'Food consumption 20 50 calc'!F44</f>
        <v>122.10835041818571</v>
      </c>
      <c r="L30" s="4">
        <f t="shared" si="10"/>
        <v>2.4421670083637141</v>
      </c>
      <c r="M30" s="4">
        <f t="shared" si="16"/>
        <v>17.095169058545999</v>
      </c>
      <c r="N30" s="4">
        <f t="shared" si="17"/>
        <v>74.282579837729642</v>
      </c>
    </row>
    <row r="31" spans="1:14">
      <c r="A31" t="s">
        <v>8</v>
      </c>
      <c r="B31">
        <v>75</v>
      </c>
      <c r="C31" s="9">
        <f>'Food consumption 20 50 calc'!C45</f>
        <v>355.63331319074018</v>
      </c>
      <c r="D31" s="4">
        <f t="shared" si="11"/>
        <v>4.7417775092098688</v>
      </c>
      <c r="E31" s="4">
        <f t="shared" si="12"/>
        <v>33.192442564469083</v>
      </c>
      <c r="F31" s="4">
        <f t="shared" si="13"/>
        <v>144.22906590513352</v>
      </c>
      <c r="G31" s="9">
        <f>'Food consumption 20 50 calc'!D45</f>
        <v>358.01004470127901</v>
      </c>
      <c r="H31" s="4">
        <f t="shared" si="9"/>
        <v>4.7734672626837202</v>
      </c>
      <c r="I31" s="4">
        <f t="shared" si="14"/>
        <v>33.414270838786038</v>
      </c>
      <c r="J31" s="4">
        <f t="shared" si="15"/>
        <v>145.19296257329648</v>
      </c>
      <c r="K31" s="9">
        <f>'Food consumption 20 50 calc'!F45</f>
        <v>332.18806201149397</v>
      </c>
      <c r="L31" s="4">
        <f t="shared" si="10"/>
        <v>4.429174160153253</v>
      </c>
      <c r="M31" s="4">
        <f t="shared" si="16"/>
        <v>31.004219121072772</v>
      </c>
      <c r="N31" s="4">
        <f t="shared" si="17"/>
        <v>134.72071403799478</v>
      </c>
    </row>
    <row r="32" spans="1:14">
      <c r="A32" t="s">
        <v>9</v>
      </c>
      <c r="C32" s="10">
        <f>SUM(C17:C31)</f>
        <v>2165.6791636585995</v>
      </c>
      <c r="G32" s="10">
        <f>SUM(G17:G31)</f>
        <v>2251.9346513829905</v>
      </c>
      <c r="K32" s="10">
        <f>SUM(K17:K31)</f>
        <v>2333.4380698561613</v>
      </c>
    </row>
  </sheetData>
  <mergeCells count="6">
    <mergeCell ref="C1:F1"/>
    <mergeCell ref="G1:J1"/>
    <mergeCell ref="K1:N1"/>
    <mergeCell ref="C15:F15"/>
    <mergeCell ref="G15:J15"/>
    <mergeCell ref="K15:N1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1:F10"/>
  <sheetViews>
    <sheetView workbookViewId="0">
      <selection activeCell="C10" sqref="C10"/>
    </sheetView>
  </sheetViews>
  <sheetFormatPr defaultRowHeight="15"/>
  <cols>
    <col min="2" max="2" width="16" customWidth="1"/>
  </cols>
  <sheetData>
    <row r="1" spans="2:6">
      <c r="B1" s="13" t="s">
        <v>10</v>
      </c>
      <c r="C1" s="23" t="s">
        <v>59</v>
      </c>
      <c r="D1" s="23"/>
      <c r="E1" s="23"/>
      <c r="F1" s="23"/>
    </row>
    <row r="2" spans="2:6" ht="45">
      <c r="B2" s="18" t="s">
        <v>60</v>
      </c>
      <c r="C2" s="13">
        <v>2020</v>
      </c>
      <c r="D2" s="13">
        <v>2030</v>
      </c>
      <c r="E2" s="13">
        <v>2040</v>
      </c>
      <c r="F2" s="13">
        <v>2050</v>
      </c>
    </row>
    <row r="3" spans="2:6">
      <c r="B3" s="14" t="s">
        <v>61</v>
      </c>
      <c r="C3" s="15">
        <f>'Food consumption 20 50 calc'!C12</f>
        <v>67.306043911465466</v>
      </c>
      <c r="D3" s="15">
        <f>'Food consumption 20 50 calc'!D12</f>
        <v>48.369721576156131</v>
      </c>
      <c r="E3" s="15">
        <f>'Food consumption 20 50 calc'!E12</f>
        <v>28.026476763880602</v>
      </c>
      <c r="F3" s="15">
        <f>'Food consumption 20 50 calc'!F12</f>
        <v>7.2244011294201007</v>
      </c>
    </row>
    <row r="4" spans="2:6">
      <c r="B4" s="14" t="s">
        <v>62</v>
      </c>
      <c r="C4" s="15">
        <f>'Food consumption 20 50 calc'!C18</f>
        <v>86.944384518223259</v>
      </c>
      <c r="D4" s="15">
        <f>'Food consumption 20 50 calc'!D18</f>
        <v>61.631764027762124</v>
      </c>
      <c r="E4" s="15">
        <f>'Food consumption 20 50 calc'!E18</f>
        <v>34.484310136922694</v>
      </c>
      <c r="F4" s="15">
        <f>'Food consumption 20 50 calc'!F18</f>
        <v>6.7400413501467558</v>
      </c>
    </row>
    <row r="5" spans="2:6">
      <c r="B5" s="14" t="s">
        <v>7</v>
      </c>
      <c r="C5" s="15">
        <f>'Food consumption 20 50 calc'!C7</f>
        <v>3.9753209232999414</v>
      </c>
      <c r="D5" s="15">
        <f>'Food consumption 20 50 calc'!D7</f>
        <v>43.234266011586861</v>
      </c>
      <c r="E5" s="15">
        <f>'Food consumption 20 50 calc'!E7</f>
        <v>82.67099628019524</v>
      </c>
      <c r="F5" s="15">
        <f>'Food consumption 20 50 calc'!F7</f>
        <v>122.10835041818571</v>
      </c>
    </row>
    <row r="6" spans="2:6">
      <c r="B6" s="14" t="s">
        <v>29</v>
      </c>
      <c r="C6" s="15">
        <f>'Food consumption 20 50 calc'!C29</f>
        <v>7.6455696022423707</v>
      </c>
      <c r="D6" s="15">
        <f>'Food consumption 20 50 calc'!D29</f>
        <v>24.382171537480801</v>
      </c>
      <c r="E6" s="15">
        <f>'Food consumption 20 50 calc'!E29</f>
        <v>41.137575501152774</v>
      </c>
      <c r="F6" s="15">
        <f>'Food consumption 20 50 calc'!F29</f>
        <v>57.847719500115254</v>
      </c>
    </row>
    <row r="7" spans="2:6">
      <c r="B7" s="14" t="s">
        <v>37</v>
      </c>
      <c r="C7" s="15">
        <f>'Food consumption 20 50 calc'!C27</f>
        <v>0.23552191435219305</v>
      </c>
      <c r="D7" s="15">
        <f>'Food consumption 20 50 calc'!D27</f>
        <v>2.1781520848808613</v>
      </c>
      <c r="E7" s="15">
        <f>'Food consumption 20 50 calc'!E27</f>
        <v>4.1294949371190501</v>
      </c>
      <c r="F7" s="15">
        <f>'Food consumption 20 50 calc'!F27</f>
        <v>6.0808039214181742</v>
      </c>
    </row>
    <row r="8" spans="2:6" ht="60">
      <c r="B8" s="14" t="s">
        <v>63</v>
      </c>
      <c r="C8" s="15">
        <f>'Food consumption 20 50 calc'!C4</f>
        <v>409.84006115719524</v>
      </c>
      <c r="D8" s="15">
        <f>'Food consumption 20 50 calc'!D4</f>
        <v>483.5875981746355</v>
      </c>
      <c r="E8" s="15">
        <f>'Food consumption 20 50 calc'!E4</f>
        <v>550.01016371163587</v>
      </c>
      <c r="F8" s="15">
        <f>'Food consumption 20 50 calc'!F4</f>
        <v>613.0963979022016</v>
      </c>
    </row>
    <row r="9" spans="2:6">
      <c r="B9" s="14" t="s">
        <v>8</v>
      </c>
      <c r="C9" s="15">
        <f>'Food consumption 20 50 calc'!C8</f>
        <v>355.63331319074018</v>
      </c>
      <c r="D9" s="15">
        <f>'Food consumption 20 50 calc'!D8</f>
        <v>358.01004470127901</v>
      </c>
      <c r="E9" s="15">
        <f>'Food consumption 20 50 calc'!E8</f>
        <v>347.55174342897055</v>
      </c>
      <c r="F9" s="15">
        <f>'Food consumption 20 50 calc'!F8</f>
        <v>332.18806201149397</v>
      </c>
    </row>
    <row r="10" spans="2:6">
      <c r="B10" s="14" t="s">
        <v>9</v>
      </c>
      <c r="C10" s="16">
        <f>SUM(C3:C9)</f>
        <v>931.58021521751868</v>
      </c>
      <c r="D10" s="16">
        <f>SUM(D3:D9)</f>
        <v>1021.3937181137812</v>
      </c>
      <c r="E10" s="16">
        <f>SUM(E3:E9)</f>
        <v>1088.0107607598768</v>
      </c>
      <c r="F10" s="16">
        <f>SUM(F3:F9)</f>
        <v>1145.2857762329816</v>
      </c>
    </row>
  </sheetData>
  <mergeCells count="1">
    <mergeCell ref="C1:F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B1:F9"/>
  <sheetViews>
    <sheetView workbookViewId="0">
      <selection activeCell="C7" sqref="C7"/>
    </sheetView>
  </sheetViews>
  <sheetFormatPr defaultRowHeight="15"/>
  <cols>
    <col min="2" max="2" width="17.140625" customWidth="1"/>
    <col min="3" max="3" width="12.85546875" customWidth="1"/>
  </cols>
  <sheetData>
    <row r="1" spans="2:6">
      <c r="B1" s="13" t="s">
        <v>10</v>
      </c>
      <c r="C1" s="23" t="s">
        <v>59</v>
      </c>
      <c r="D1" s="23"/>
      <c r="E1" s="23"/>
      <c r="F1" s="23"/>
    </row>
    <row r="2" spans="2:6">
      <c r="B2" s="19" t="s">
        <v>64</v>
      </c>
      <c r="C2" s="13">
        <v>2020</v>
      </c>
      <c r="D2" s="13">
        <v>2030</v>
      </c>
      <c r="E2" s="13">
        <v>2040</v>
      </c>
      <c r="F2" s="13">
        <v>2050</v>
      </c>
    </row>
    <row r="3" spans="2:6">
      <c r="B3" s="14" t="s">
        <v>65</v>
      </c>
      <c r="C3" s="15">
        <f>'Food consumption 20 50 calc'!C19</f>
        <v>39.531276923109644</v>
      </c>
      <c r="D3" s="15">
        <f>'Food consumption 20 50 calc'!D19</f>
        <v>34.718950830974691</v>
      </c>
      <c r="E3" s="15">
        <f>'Food consumption 20 50 calc'!E19</f>
        <v>29.209307697610324</v>
      </c>
      <c r="F3" s="15">
        <f>'Food consumption 20 50 calc'!F19</f>
        <v>23.460629958869863</v>
      </c>
    </row>
    <row r="4" spans="2:6">
      <c r="B4" s="14" t="s">
        <v>7</v>
      </c>
      <c r="C4" s="15">
        <f>'Food consumption 20 50 calc'!C7</f>
        <v>3.9753209232999414</v>
      </c>
      <c r="D4" s="15">
        <f>'Food consumption 20 50 calc'!D7</f>
        <v>43.234266011586861</v>
      </c>
      <c r="E4" s="15">
        <f>'Food consumption 20 50 calc'!E7</f>
        <v>82.67099628019524</v>
      </c>
      <c r="F4" s="15">
        <f>'Food consumption 20 50 calc'!F7</f>
        <v>122.10835041818571</v>
      </c>
    </row>
    <row r="5" spans="2:6">
      <c r="B5" s="14" t="s">
        <v>29</v>
      </c>
      <c r="C5" s="15">
        <f>'Food consumption 20 50 calc'!C29</f>
        <v>7.6455696022423707</v>
      </c>
      <c r="D5" s="15">
        <f>'Food consumption 20 50 calc'!D29</f>
        <v>24.382171537480801</v>
      </c>
      <c r="E5" s="15">
        <f>'Food consumption 20 50 calc'!E29</f>
        <v>41.137575501152774</v>
      </c>
      <c r="F5" s="15">
        <f>'Food consumption 20 50 calc'!F29</f>
        <v>57.847719500115254</v>
      </c>
    </row>
    <row r="6" spans="2:6">
      <c r="B6" s="14" t="s">
        <v>37</v>
      </c>
      <c r="C6" s="15">
        <f>'Food consumption 20 50 calc'!C27</f>
        <v>0.23552191435219305</v>
      </c>
      <c r="D6" s="15">
        <f>'Food consumption 20 50 calc'!D27</f>
        <v>2.1781520848808613</v>
      </c>
      <c r="E6" s="15">
        <f>'Food consumption 20 50 calc'!E27</f>
        <v>4.1294949371190501</v>
      </c>
      <c r="F6" s="15">
        <f>'Food consumption 20 50 calc'!F27</f>
        <v>6.0808039214181742</v>
      </c>
    </row>
    <row r="7" spans="2:6" ht="45">
      <c r="B7" s="14" t="s">
        <v>66</v>
      </c>
      <c r="C7" s="15">
        <f>'Food consumption 20 50 calc'!C4</f>
        <v>409.84006115719524</v>
      </c>
      <c r="D7" s="15">
        <f>'Food consumption 20 50 calc'!D4</f>
        <v>483.5875981746355</v>
      </c>
      <c r="E7" s="15">
        <f>'Food consumption 20 50 calc'!E4</f>
        <v>550.01016371163587</v>
      </c>
      <c r="F7" s="15">
        <f>'Food consumption 20 50 calc'!F4</f>
        <v>613.0963979022016</v>
      </c>
    </row>
    <row r="8" spans="2:6">
      <c r="B8" s="14" t="s">
        <v>67</v>
      </c>
      <c r="C8" s="15">
        <f>'Food consumption 20 50 calc'!C8</f>
        <v>355.63331319074018</v>
      </c>
      <c r="D8" s="15">
        <f>'Food consumption 20 50 calc'!D8</f>
        <v>358.01004470127901</v>
      </c>
      <c r="E8" s="15">
        <f>'Food consumption 20 50 calc'!E8</f>
        <v>347.55174342897055</v>
      </c>
      <c r="F8" s="15">
        <f>'Food consumption 20 50 calc'!F8</f>
        <v>332.18806201149397</v>
      </c>
    </row>
    <row r="9" spans="2:6">
      <c r="B9" s="14" t="s">
        <v>9</v>
      </c>
      <c r="C9" s="16">
        <f>SUM(C3:C8)</f>
        <v>816.86106371093956</v>
      </c>
      <c r="D9" s="16">
        <f>SUM(D3:D8)</f>
        <v>946.11118334083767</v>
      </c>
      <c r="E9" s="16">
        <f>SUM(E3:E8)</f>
        <v>1054.7092815566839</v>
      </c>
      <c r="F9" s="16">
        <f>SUM(F3:F8)</f>
        <v>1154.7819637122846</v>
      </c>
    </row>
  </sheetData>
  <mergeCells count="1">
    <mergeCell ref="C1:F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B1:F9"/>
  <sheetViews>
    <sheetView workbookViewId="0">
      <selection activeCell="H4" sqref="H4"/>
    </sheetView>
  </sheetViews>
  <sheetFormatPr defaultRowHeight="15"/>
  <cols>
    <col min="2" max="2" width="15.42578125" customWidth="1"/>
  </cols>
  <sheetData>
    <row r="1" spans="2:6">
      <c r="B1" s="13" t="s">
        <v>10</v>
      </c>
      <c r="C1" s="23" t="s">
        <v>59</v>
      </c>
      <c r="D1" s="23"/>
      <c r="E1" s="23"/>
      <c r="F1" s="23"/>
    </row>
    <row r="2" spans="2:6" ht="60">
      <c r="B2" s="20" t="s">
        <v>68</v>
      </c>
      <c r="C2" s="13">
        <v>2020</v>
      </c>
      <c r="D2" s="13">
        <v>2030</v>
      </c>
      <c r="E2" s="13">
        <v>2040</v>
      </c>
      <c r="F2" s="13">
        <v>2050</v>
      </c>
    </row>
    <row r="3" spans="2:6">
      <c r="B3" s="14" t="s">
        <v>62</v>
      </c>
      <c r="C3" s="15">
        <f>'Food consumption 20 50 calc'!C18</f>
        <v>86.944384518223259</v>
      </c>
      <c r="D3" s="15">
        <f>'Food consumption 20 50 calc'!D18</f>
        <v>61.631764027762124</v>
      </c>
      <c r="E3" s="15">
        <f>'Food consumption 20 50 calc'!E18</f>
        <v>34.484310136922694</v>
      </c>
      <c r="F3" s="15">
        <f>'Food consumption 20 50 calc'!F18</f>
        <v>6.7400413501467558</v>
      </c>
    </row>
    <row r="4" spans="2:6">
      <c r="B4" s="14" t="s">
        <v>29</v>
      </c>
      <c r="C4" s="15">
        <f>'Food consumption 20 50 calc'!C29</f>
        <v>7.6455696022423707</v>
      </c>
      <c r="D4" s="15">
        <f>'Food consumption 20 50 calc'!D29</f>
        <v>24.382171537480801</v>
      </c>
      <c r="E4" s="15">
        <f>'Food consumption 20 50 calc'!E29</f>
        <v>41.137575501152774</v>
      </c>
      <c r="F4" s="15">
        <f>'Food consumption 20 50 calc'!F29</f>
        <v>57.847719500115254</v>
      </c>
    </row>
    <row r="5" spans="2:6">
      <c r="B5" s="14" t="s">
        <v>37</v>
      </c>
      <c r="C5" s="15">
        <f>'Food consumption 20 50 calc'!C27</f>
        <v>0.23552191435219305</v>
      </c>
      <c r="D5" s="15">
        <f>'Food consumption 20 50 calc'!D27</f>
        <v>2.1781520848808613</v>
      </c>
      <c r="E5" s="15">
        <f>'Food consumption 20 50 calc'!E27</f>
        <v>4.1294949371190501</v>
      </c>
      <c r="F5" s="15">
        <f>'Food consumption 20 50 calc'!F27</f>
        <v>6.0808039214181742</v>
      </c>
    </row>
    <row r="6" spans="2:6">
      <c r="B6" s="14" t="s">
        <v>69</v>
      </c>
      <c r="C6" s="15">
        <f>'Food consumption 20 50 calc'!C7</f>
        <v>3.9753209232999414</v>
      </c>
      <c r="D6" s="15">
        <f>'Food consumption 20 50 calc'!D7</f>
        <v>43.234266011586861</v>
      </c>
      <c r="E6" s="15">
        <f>'Food consumption 20 50 calc'!E7</f>
        <v>82.67099628019524</v>
      </c>
      <c r="F6" s="15">
        <f>'Food consumption 20 50 calc'!F7</f>
        <v>122.10835041818571</v>
      </c>
    </row>
    <row r="7" spans="2:6" ht="45">
      <c r="B7" s="14" t="s">
        <v>70</v>
      </c>
      <c r="C7" s="15">
        <f>'Food consumption 20 50 calc'!C4</f>
        <v>409.84006115719524</v>
      </c>
      <c r="D7" s="15">
        <f>'Food consumption 20 50 calc'!D4</f>
        <v>483.5875981746355</v>
      </c>
      <c r="E7" s="15">
        <f>'Food consumption 20 50 calc'!E4</f>
        <v>550.01016371163587</v>
      </c>
      <c r="F7" s="15">
        <f>'Food consumption 20 50 calc'!F4</f>
        <v>613.0963979022016</v>
      </c>
    </row>
    <row r="8" spans="2:6">
      <c r="B8" s="14" t="s">
        <v>71</v>
      </c>
      <c r="C8" s="15">
        <f>'Food consumption 20 50 calc'!C8</f>
        <v>355.63331319074018</v>
      </c>
      <c r="D8" s="15">
        <f>'Food consumption 20 50 calc'!D8</f>
        <v>358.01004470127901</v>
      </c>
      <c r="E8" s="15">
        <f>'Food consumption 20 50 calc'!E8</f>
        <v>347.55174342897055</v>
      </c>
      <c r="F8" s="15">
        <f>'Food consumption 20 50 calc'!F8</f>
        <v>332.18806201149397</v>
      </c>
    </row>
    <row r="9" spans="2:6">
      <c r="B9" s="14" t="s">
        <v>9</v>
      </c>
      <c r="C9" s="16">
        <f>SUM(C3:C8)</f>
        <v>864.27417130605318</v>
      </c>
      <c r="D9" s="16">
        <f>SUM(D3:D8)</f>
        <v>973.02399653762518</v>
      </c>
      <c r="E9" s="16">
        <f>SUM(E3:E8)</f>
        <v>1059.9842839959961</v>
      </c>
      <c r="F9" s="16">
        <f>SUM(F3:F8)</f>
        <v>1138.0613751035614</v>
      </c>
    </row>
  </sheetData>
  <mergeCells count="1">
    <mergeCell ref="C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FD incl HH waste 20 to 50</vt:lpstr>
      <vt:lpstr>HH Waste 20 to 50</vt:lpstr>
      <vt:lpstr>Food consumption 20 50 calc</vt:lpstr>
      <vt:lpstr>Ratios</vt:lpstr>
      <vt:lpstr>Portions</vt:lpstr>
      <vt:lpstr>National Dish Recipe</vt:lpstr>
      <vt:lpstr>Mixed Dish Recipe 1</vt:lpstr>
      <vt:lpstr>Mixed Dish Recipe 2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Susan Lee</dc:creator>
  <cp:keywords/>
  <dc:description/>
  <cp:lastModifiedBy>Sue</cp:lastModifiedBy>
  <cp:revision/>
  <dcterms:created xsi:type="dcterms:W3CDTF">2022-09-26T16:04:28Z</dcterms:created>
  <dcterms:modified xsi:type="dcterms:W3CDTF">2022-11-28T15:18:04Z</dcterms:modified>
  <cp:category/>
  <cp:contentStatus/>
</cp:coreProperties>
</file>