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FD/"/>
    </mc:Choice>
  </mc:AlternateContent>
  <xr:revisionPtr revIDLastSave="0" documentId="13_ncr:1_{1D1BECDF-81B7-2D47-A4AF-6FE89B67F68F}" xr6:coauthVersionLast="45" xr6:coauthVersionMax="45" xr10:uidLastSave="{00000000-0000-0000-0000-000000000000}"/>
  <bookViews>
    <workbookView xWindow="0" yWindow="0" windowWidth="25600" windowHeight="1600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14" i="5" l="1"/>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I113" i="5" s="1"/>
  <c r="BP124" i="5"/>
  <c r="BQ121" i="5" s="1"/>
  <c r="CN115" i="5"/>
  <c r="CO111" i="5" s="1"/>
  <c r="BG44" i="5"/>
  <c r="BH107" i="5"/>
  <c r="BI104" i="5" s="1"/>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3"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I75" i="5"/>
  <c r="BH70" i="5"/>
  <c r="BI68" i="5" s="1"/>
  <c r="BH151" i="5"/>
  <c r="BH153" i="5"/>
  <c r="CO65" i="5"/>
  <c r="CO94" i="5"/>
  <c r="CN14" i="5"/>
  <c r="CO12" i="5" s="1"/>
  <c r="CN147" i="5"/>
  <c r="CN42" i="5"/>
  <c r="CO39" i="5" s="1"/>
  <c r="CN36" i="5"/>
  <c r="CO26" i="5" s="1"/>
  <c r="CN61" i="5"/>
  <c r="CO54" i="5" s="1"/>
  <c r="CN151" i="5"/>
  <c r="CN153" i="5"/>
  <c r="CG112" i="5"/>
  <c r="CG103" i="5"/>
  <c r="CG113" i="5"/>
  <c r="CG110" i="5"/>
  <c r="CG111" i="5"/>
  <c r="CG33" i="5"/>
  <c r="CG114" i="5"/>
  <c r="CG54" i="5"/>
  <c r="CF153" i="5"/>
  <c r="BY112" i="5"/>
  <c r="BY114" i="5"/>
  <c r="BX14" i="5"/>
  <c r="BY11" i="5" s="1"/>
  <c r="BX147" i="5"/>
  <c r="BY110" i="5"/>
  <c r="BY17" i="5"/>
  <c r="BX36" i="5"/>
  <c r="BY26" i="5" s="1"/>
  <c r="BX42" i="5"/>
  <c r="BY40" i="5" s="1"/>
  <c r="BX153" i="5"/>
  <c r="BQ88" i="5"/>
  <c r="BQ90" i="5" s="1"/>
  <c r="BP149" i="5"/>
  <c r="BP61" i="5"/>
  <c r="BQ56" i="5" s="1"/>
  <c r="BP153" i="5"/>
  <c r="BP98" i="5"/>
  <c r="BQ93" i="5" s="1"/>
  <c r="BI31" i="5"/>
  <c r="BI101" i="5"/>
  <c r="BI83" i="5"/>
  <c r="BI35" i="5"/>
  <c r="BI95"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64" i="5" l="1"/>
  <c r="BY18" i="5"/>
  <c r="CG64" i="5"/>
  <c r="CG65" i="5"/>
  <c r="BQ66" i="5"/>
  <c r="CG57" i="5"/>
  <c r="BQ40" i="5"/>
  <c r="CO60" i="5"/>
  <c r="CF145" i="5"/>
  <c r="CG88" i="5"/>
  <c r="CG55" i="5"/>
  <c r="BY59" i="5"/>
  <c r="BY88" i="5"/>
  <c r="BI106" i="5"/>
  <c r="BI105" i="5"/>
  <c r="BI102" i="5"/>
  <c r="BI103" i="5"/>
  <c r="BI11"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I58" i="5"/>
  <c r="BI55" i="5"/>
  <c r="BI110" i="5"/>
  <c r="BH126" i="5"/>
  <c r="BI119" i="5"/>
  <c r="BI118" i="5"/>
  <c r="BI121" i="5"/>
  <c r="BA112"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N141" i="5" l="1"/>
  <c r="CO137" i="5" s="1"/>
  <c r="BI14" i="5"/>
  <c r="BA65" i="5"/>
  <c r="AK55" i="5"/>
  <c r="BI151" i="5"/>
  <c r="BH143" i="5"/>
  <c r="BI147" i="5"/>
  <c r="BI149" i="5"/>
  <c r="BI153" i="5"/>
  <c r="CO115" i="5"/>
  <c r="BI98" i="5"/>
  <c r="BA19" i="5"/>
  <c r="AJ139"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K7" i="5" s="1"/>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S20" i="3" l="1"/>
  <c r="S7" i="5"/>
  <c r="CN50" i="3"/>
  <c r="CT50" i="3"/>
  <c r="CV50" i="3" s="1"/>
  <c r="CT49" i="3"/>
  <c r="CV49" i="3" s="1"/>
  <c r="CN49" i="3"/>
  <c r="CT53" i="3"/>
  <c r="CV53" i="3" s="1"/>
  <c r="CN53" i="3"/>
  <c r="CN54" i="3"/>
  <c r="CT54" i="3"/>
  <c r="CV54" i="3" s="1"/>
  <c r="CT52" i="3"/>
  <c r="CV52" i="3" s="1"/>
  <c r="CN52" i="3"/>
  <c r="CN51" i="3"/>
  <c r="CT51" i="3"/>
  <c r="CV51" i="3" s="1"/>
  <c r="R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H43" i="3"/>
  <c r="BH52" i="3"/>
  <c r="BF31" i="3"/>
  <c r="BN30" i="3"/>
  <c r="BH30" i="3"/>
  <c r="AC50" i="3"/>
  <c r="AC51" i="3"/>
  <c r="AZ51" i="3"/>
  <c r="T20" i="3"/>
  <c r="L40" i="3"/>
  <c r="L41" i="3"/>
  <c r="L42" i="3"/>
  <c r="J46" i="3"/>
  <c r="J57" i="3" s="1"/>
  <c r="BA31" i="3" l="1"/>
  <c r="S46" i="3"/>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E55" i="3"/>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rgb="FF000000"/>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rgb="FF000000"/>
            <rFont val="Tahoma"/>
            <family val="2"/>
          </rPr>
          <t>Helena:</t>
        </r>
        <r>
          <rPr>
            <sz val="9"/>
            <color rgb="FF000000"/>
            <rFont val="Tahoma"/>
            <family val="2"/>
          </rPr>
          <t xml:space="preserve">
</t>
        </r>
        <r>
          <rPr>
            <sz val="9"/>
            <color rgb="FF000000"/>
            <rFont val="Tahoma"/>
            <family val="2"/>
          </rPr>
          <t>See amount in initial asset/liability portfolio sheet</t>
        </r>
      </text>
    </comment>
    <comment ref="C7" authorId="1" shapeId="0" xr:uid="{00000000-0006-0000-0100-000002000000}">
      <text>
        <r>
          <rPr>
            <b/>
            <sz val="9"/>
            <color rgb="FF000000"/>
            <rFont val="Tahoma"/>
            <family val="2"/>
          </rPr>
          <t>Administrator:</t>
        </r>
        <r>
          <rPr>
            <sz val="9"/>
            <color rgb="FF000000"/>
            <rFont val="Tahoma"/>
            <family val="2"/>
          </rPr>
          <t xml:space="preserve">
</t>
        </r>
        <r>
          <rPr>
            <sz val="9"/>
            <color rgb="FF000000"/>
            <rFont val="Tahoma"/>
            <family val="2"/>
          </rPr>
          <t>These are brought forward from Start of Research on Asset and Liability chart</t>
        </r>
      </text>
    </comment>
    <comment ref="L7" authorId="0" shapeId="0" xr:uid="{00000000-0006-0000-0100-000003000000}">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rgb="FF000000"/>
            <rFont val="Tahoma"/>
            <family val="2"/>
          </rPr>
          <t>Helena:</t>
        </r>
        <r>
          <rPr>
            <sz val="9"/>
            <color rgb="FF000000"/>
            <rFont val="Tahoma"/>
            <family val="2"/>
          </rPr>
          <t xml:space="preserve">
</t>
        </r>
        <r>
          <rPr>
            <sz val="9"/>
            <color rgb="FF000000"/>
            <rFont val="Tahoma"/>
            <family val="2"/>
          </rPr>
          <t>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rgb="FF000000"/>
            <rFont val="Tahoma"/>
            <family val="2"/>
          </rPr>
          <t>Helena:</t>
        </r>
        <r>
          <rPr>
            <sz val="9"/>
            <color rgb="FF000000"/>
            <rFont val="Tahoma"/>
            <family val="2"/>
          </rPr>
          <t xml:space="preserve">
</t>
        </r>
        <r>
          <rPr>
            <sz val="9"/>
            <color rgb="FF000000"/>
            <rFont val="Tahoma"/>
            <family val="2"/>
          </rPr>
          <t>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rgb="FF000000"/>
            <rFont val="Tahoma"/>
            <family val="2"/>
          </rPr>
          <t>Thomas Kirk:</t>
        </r>
        <r>
          <rPr>
            <sz val="9"/>
            <color rgb="FF000000"/>
            <rFont val="Tahoma"/>
            <family val="2"/>
          </rPr>
          <t xml:space="preserve">
</t>
        </r>
        <r>
          <rPr>
            <sz val="9"/>
            <color rgb="FF000000"/>
            <rFont val="Tahoma"/>
            <family val="2"/>
          </rPr>
          <t xml:space="preserve">This minus balance suggests the household has been forced to convert much of its initial holdings of dollars into Congolese Francs during this two week period. 
</t>
        </r>
        <r>
          <rPr>
            <sz val="9"/>
            <color rgb="FF000000"/>
            <rFont val="Tahoma"/>
            <family val="2"/>
          </rPr>
          <t xml:space="preserve">
</t>
        </r>
        <r>
          <rPr>
            <sz val="9"/>
            <color rgb="FF000000"/>
            <rFont val="Tahoma"/>
            <family val="2"/>
          </rPr>
          <t>But ultimately this is quite irrelevant to us.</t>
        </r>
      </text>
    </comment>
    <comment ref="D129" authorId="2" shapeId="0" xr:uid="{00000000-0006-0000-0100-000018000000}">
      <text>
        <r>
          <rPr>
            <b/>
            <sz val="9"/>
            <color rgb="FF000000"/>
            <rFont val="Tahoma"/>
            <family val="2"/>
          </rPr>
          <t>Thomas Kirk:</t>
        </r>
        <r>
          <rPr>
            <sz val="9"/>
            <color rgb="FF000000"/>
            <rFont val="Tahoma"/>
            <family val="2"/>
          </rPr>
          <t xml:space="preserve">
</t>
        </r>
        <r>
          <rPr>
            <sz val="9"/>
            <color rgb="FF000000"/>
            <rFont val="Tahoma"/>
            <family val="2"/>
          </rPr>
          <t>This figure gets carried forward into the next 2 week period.</t>
        </r>
      </text>
    </comment>
    <comment ref="L129" authorId="2" shapeId="0" xr:uid="{BCBE935A-6CF7-4070-8690-9CA3AFE57BE4}">
      <text>
        <r>
          <rPr>
            <b/>
            <sz val="9"/>
            <color rgb="FF000000"/>
            <rFont val="Tahoma"/>
            <family val="2"/>
          </rPr>
          <t>Thomas Kirk:</t>
        </r>
        <r>
          <rPr>
            <sz val="9"/>
            <color rgb="FF000000"/>
            <rFont val="Tahoma"/>
            <family val="2"/>
          </rPr>
          <t xml:space="preserve">
</t>
        </r>
        <r>
          <rPr>
            <sz val="9"/>
            <color rgb="FF000000"/>
            <rFont val="Tahoma"/>
            <family val="2"/>
          </rPr>
          <t>This figure gets carried forward into the next 2 week period.</t>
        </r>
      </text>
    </comment>
  </commentList>
</comments>
</file>

<file path=xl/sharedStrings.xml><?xml version="1.0" encoding="utf-8"?>
<sst xmlns="http://schemas.openxmlformats.org/spreadsheetml/2006/main" count="465" uniqueCount="240">
  <si>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</si>
  <si>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</si>
  <si>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</si>
  <si>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</si>
  <si>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</si>
  <si>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</si>
  <si>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</si>
  <si>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</si>
  <si>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</si>
  <si>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</si>
  <si>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</si>
  <si>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</si>
  <si>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</si>
  <si>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</si>
  <si>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</si>
  <si>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</si>
  <si>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</si>
  <si>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</si>
  <si>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</si>
  <si>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</si>
  <si>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</si>
  <si>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</si>
  <si>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</si>
  <si>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</si>
  <si>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</si>
  <si>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</si>
  <si>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</si>
  <si>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</si>
  <si>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</si>
  <si>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</si>
  <si>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</si>
  <si>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</si>
  <si>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</si>
  <si>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</si>
  <si>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</si>
  <si>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</si>
  <si>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</si>
  <si>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</si>
  <si>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</si>
  <si>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</si>
  <si>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</si>
  <si>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</si>
  <si>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</si>
  <si>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</si>
  <si>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</si>
  <si>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</si>
  <si>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</si>
  <si>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</si>
  <si>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</si>
  <si>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</si>
  <si>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</si>
  <si>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</si>
  <si>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</si>
  <si>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</si>
  <si>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</si>
  <si>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</si>
  <si>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</si>
  <si>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</si>
  <si>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</si>
  <si>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</si>
  <si>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</si>
  <si>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</si>
  <si>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</si>
  <si>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</si>
  <si>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</si>
  <si>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</si>
  <si>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</si>
  <si>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</si>
  <si>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</si>
  <si>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</si>
  <si>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</si>
  <si>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</si>
  <si>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</si>
  <si>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</si>
  <si>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</si>
  <si>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</si>
  <si>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</si>
  <si>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</si>
  <si>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</si>
  <si>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</si>
  <si>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</si>
  <si>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</si>
  <si>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</si>
  <si>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</si>
  <si>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</si>
  <si>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</si>
  <si>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</si>
  <si>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</si>
  <si>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</si>
  <si>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</si>
  <si>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</si>
  <si>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</si>
  <si>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</si>
  <si>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</si>
  <si>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</si>
  <si>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</si>
  <si>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</si>
  <si>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</si>
  <si>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</si>
  <si>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</si>
  <si>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</si>
  <si>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</si>
  <si>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</si>
  <si>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</si>
  <si>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</si>
  <si>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</si>
  <si>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</si>
  <si>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</si>
  <si>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</si>
  <si>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</si>
  <si>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</si>
  <si>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</si>
  <si>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</si>
  <si>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</si>
  <si>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</si>
  <si>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</si>
  <si>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</si>
  <si>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</si>
  <si>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</si>
  <si>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</si>
  <si>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</si>
  <si>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</si>
  <si>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</si>
  <si>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</si>
  <si>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</si>
  <si>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</si>
  <si>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</si>
  <si>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</si>
  <si>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</si>
  <si>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</si>
  <si>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</si>
  <si>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</si>
  <si>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</si>
  <si>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</si>
  <si>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</si>
  <si>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</si>
  <si>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</si>
  <si>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</si>
  <si>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</si>
  <si>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</si>
  <si>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</si>
  <si>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</si>
  <si>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</si>
  <si>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</si>
  <si>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</si>
  <si>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</si>
  <si>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</si>
  <si>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</si>
  <si>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</si>
  <si>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</si>
  <si>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</si>
  <si>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</si>
  <si>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</si>
  <si>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</si>
  <si>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</si>
  <si>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</si>
  <si>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</si>
  <si>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</si>
  <si>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</si>
  <si>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</si>
  <si>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</si>
  <si>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</si>
  <si>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</si>
  <si>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</si>
  <si>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</si>
  <si>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</si>
  <si>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</si>
  <si>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</si>
  <si>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</si>
  <si>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</si>
  <si>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water</t>
  </si>
  <si>
    <t>use</t>
  </si>
  <si>
    <t>Bank</t>
  </si>
  <si>
    <t>Money owed to/loans given by householder</t>
  </si>
  <si>
    <t>Motorised vehicle / bicycles / telephone</t>
  </si>
  <si>
    <t xml:space="preserve">Livestock &amp; Business Capital </t>
  </si>
  <si>
    <t>20 for 2 x chickens, 30 of business capital (fabrics)</t>
  </si>
  <si>
    <t>Start of Research: 14/05/2019</t>
  </si>
  <si>
    <t>Two shops in same plot (hairdressing salon and one rented out for 10USD/month; salon is for the son)</t>
  </si>
  <si>
    <t xml:space="preserve">Inc 50 for sewing machine </t>
  </si>
  <si>
    <t>Just bought ingredients for Rutuku, which is his main livelihood activity.</t>
  </si>
  <si>
    <t>To 36-yr old Faida who gets Rutuku from him</t>
  </si>
  <si>
    <t>2 x bottles Primus (Shi custom when visitors come, must give them something)</t>
  </si>
  <si>
    <t>credit was taken from Mother Nyota, who is a flour seller at the small Shabaa market, 54 years old to make it easier for MBM to pay the medical care bill for his wife</t>
  </si>
  <si>
    <t>Week 1 / Visit 1 : 15 - 29 May 2019</t>
  </si>
  <si>
    <t>Week 3 / Visit 2 : 30 May - 12 June 2019</t>
  </si>
  <si>
    <t>Week 7 / Visit 4 : 28 June - 11 July 2019</t>
  </si>
  <si>
    <t>Week 5 / Visit 3 : 13 - 27 June 2019</t>
  </si>
  <si>
    <t>74000FC approximately in rutuku sales</t>
  </si>
  <si>
    <t>74000FC approximately in rutuku sales + 18000FC for renting motorcycle jackets + 15USD the money his tenant pays HH in rent for the little shop</t>
  </si>
  <si>
    <t>Week 9 / Visit 5 : 12 - 25 July 2019</t>
  </si>
  <si>
    <t>Week 11 / Visit 6 : 26 July - 8 August 2019</t>
  </si>
  <si>
    <t>Week 13 / Visit 7 : 9 - 22 August 2019</t>
  </si>
  <si>
    <t>Week 15 / Visit 8 : 23 August - 5 September 2019</t>
  </si>
  <si>
    <t>74000FC approximately in rutuku sales + 18000FC for renting motorcycle jackets + 15USD shop rent due</t>
  </si>
  <si>
    <t>Rutuku sales</t>
  </si>
  <si>
    <t>Rutuku sales, shop rental, motorcycle vest rental</t>
  </si>
  <si>
    <t>Rutuku sales, motorcycle vest rental, shop rental money</t>
  </si>
  <si>
    <t>ANITA MUNYERENKANA, 31 years old, Catholic, works in her husband's hardware store in birere kibabi had given HHH 6 fresh fish (18000Fc), ½ litre vegetable oil (1600Fc), 20 kg of potatoes (5800Fc), 1 small tomato basin (2000fc). ANITHA MUNYERENKANA is the niece of HHH. Anitha had missed visiting HHH in hospital and thus came with these gifts after.</t>
  </si>
  <si>
    <t>To buy the motorcycle vests that the sons now rent from HH</t>
  </si>
  <si>
    <t>12% interest, to be paid back after 16 weeks. With Hekima Co-operative.</t>
  </si>
  <si>
    <t>Cost of products to produce rutuku: magnic flour, corn flour, water, gets firewood by collecting it, so for free). HH spends 17,200FC twice per week as they produce rutuku twice per week. This makes it look like on average 5,600FC profit off rutuku each two weeks. These are estimations and it is usually a profit of one bottle of rutuku per production (1700-2000FC). Here it should be a profit of about 6,800FC-8,000FC (4 productions in 2 weeks).</t>
  </si>
  <si>
    <t>Transport to buy goods for sewing shop</t>
  </si>
  <si>
    <t>MC at 100CDF/jerrycan</t>
  </si>
  <si>
    <t>Electricity / Charcoal / Firewood / Matches / Candles</t>
  </si>
  <si>
    <t>Charcoal 8500 and firewood 5000</t>
  </si>
  <si>
    <t>Charcoal and 5000 firewood</t>
  </si>
  <si>
    <t>Omo</t>
  </si>
  <si>
    <t>Mandale and cigarettes</t>
  </si>
  <si>
    <t>Primus, cigarettes, Mandale</t>
  </si>
  <si>
    <t>Cigarettes, mandale</t>
  </si>
  <si>
    <t>Cigarettes</t>
  </si>
  <si>
    <t>Gift from three sons to pave the living room floor.</t>
  </si>
  <si>
    <t>He had used 5 bags of cements ($57.5), the transport of cements cost him 1200Fc. The work had been carried out by his son CIZA BALIBUNO, 26 years old, who works with the Chinese company SINOHYDRO which makes the roads in the city of Goma. The expenses were supported by his two sons including CIKURU and CIZA BALIBUNO. Two not working for Chinese construction firm work as motorcycle taxi drivers.</t>
  </si>
  <si>
    <t>This is the amount HHH had taken on credit from Maman NYOTA (A&amp;P) to pay for his wife's care. Mama NYOTA is a cassava flour seller at the small market in Shabaa.</t>
  </si>
  <si>
    <t>CASH IN HAND: 1500FC. This is the money that HHH had in hand during the interview at the second and third visit. During the first and fourth visit HHH told us that he had nothing like money in his pocket. When we were present on visit 2, we saw customers coming to buy the Rutuku and pay cash, but at the end of the interview the respondent told us that he had nothing in his pocket, whereas we saw him pocketing money for the different sales.</t>
  </si>
  <si>
    <t>CASH IN HAND: 4000FC</t>
  </si>
  <si>
    <t>HH received a donation from Christine Maman David, 60 years old, Catholic, meat seller at the small market not far from the Katoyi district office. They are in the same church with HH. HH was passing by the small market and Christine had given him 1.5Kg of meat. HH had not given too much detail about their relationship.</t>
  </si>
  <si>
    <t>MC</t>
  </si>
  <si>
    <t>Charcoal and firewood</t>
  </si>
  <si>
    <t>Charcoal &amp; firewood</t>
  </si>
  <si>
    <t>Fags &amp; Madal</t>
  </si>
  <si>
    <t>Ciza Balibuno (SINO HYDRO) bought notebooks for children for return to school</t>
  </si>
  <si>
    <t>Uniforms for three kids</t>
  </si>
  <si>
    <t>Week 21 / Visit 11 : 4 - 17 Oct. 2019</t>
  </si>
  <si>
    <t>13000FC CASH IN HAND</t>
  </si>
  <si>
    <t xml:space="preserve">74000 rutuku, </t>
  </si>
  <si>
    <t>74000 rutuku, 15USD shop rent, 18000 rental money for motorcycle vests</t>
  </si>
  <si>
    <t>74000 rutuku</t>
  </si>
  <si>
    <t>Week 17 / Visit 9 : 6 - 19 Sep. 2019</t>
  </si>
  <si>
    <t>Beans and potatoes from niece who sees HH as father, he is her uncle but her own father is dead</t>
  </si>
  <si>
    <t>From friend, to buy Fanta (friend works in state government)</t>
  </si>
  <si>
    <t>Week 19 / Visit 10 : 20 Sep. - 3 Oct. 2019</t>
  </si>
  <si>
    <t>September 20 to October 3 visit 10: The son of HH KANDI BALIBUNO ALAIN, a motorcyclist, had been arrested by the traffic police because he had had a traffic accident. When he was arrested, HH had called on NGUMBA François (RSP), 66 years old, a Protestant, police officer and neighbour of HH. When KANDI was arrested, NGUMBA François went to present himself as the owner of the motorcycle because at the traffic police office KANDI was asked to pay a fine of 50000Fc. HH does not know exactly what NGUMBA François had done and who he had called but he had given him only 16000Fc for communication and KANDI, son of HH, had been released. NGUMBA is a childhood friend of HH and they are from the same village. As a friend of HH, he considers HH's children to be his own, which is why he helps these motorcyclists when they are in trouble with the traffic police.</t>
  </si>
  <si>
    <t>Son for HH to subscribe to Virunga SARL (electricity), nephew for NYE, friend for son's imprisonment</t>
  </si>
  <si>
    <t>Loan taken from HEKIMA co-operative which needs to be repaid in 16 weeks with 12% interest</t>
  </si>
  <si>
    <t>Rutuku production ingredients</t>
  </si>
  <si>
    <t>Rainwater (to drink with tabs) and tank (shortage at MC taps)</t>
  </si>
  <si>
    <t>Due to violent protests related to insecurity and civil society movements (LUCHA), it was sometimes not possible to make meetings and many were missed or rescheduled. Also Mayi Mayi activity around Majengo Q.</t>
  </si>
  <si>
    <t>Week 23 / Visit 12 : 18 - 31 Oct. 2019 (but interview in 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</si>
</sst>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1"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name val="Tahoma"/>
      <family val="2"/>
    </font>
    <font>
      <sz val="9"/>
      <color rgb="FF000000"/>
      <name val="Tahoma"/>
      <family val="2"/>
    </font>
    <font>
      <b/>
      <sz val="9"/>
      <color rgb="FF000000"/>
      <name val="Tahoma"/>
      <family val="2"/>
    </font>
    <font>
      <sz val="11"/>
      <color rgb="FF000000"/>
      <name val="Calibri"/>
      <family val="2"/>
      <scheme val="minor"/>
    </font>
    <font>
      <i/>
      <sz val="11"/>
      <color rgb="FF000000"/>
      <name val="Calibri"/>
      <family val="2"/>
      <scheme val="minor"/>
    </font>
    <font>
      <sz val="11"/>
      <color theme="1"/>
      <name val="Calibri (Body)"/>
    </font>
  </fonts>
  <fills count="19">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rgb="FFEDEDED"/>
        <bgColor rgb="FF000000"/>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6">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38" fillId="18" borderId="0" xfId="0" applyFont="1" applyFill="1"/>
    <xf numFmtId="0" fontId="3" fillId="0" borderId="0" xfId="0" applyFont="1"/>
    <xf numFmtId="0" fontId="39" fillId="18" borderId="27" xfId="0" applyFont="1" applyFill="1" applyBorder="1" applyAlignment="1">
      <alignment horizontal="center" vertical="center" wrapText="1"/>
    </xf>
    <xf numFmtId="0" fontId="0" fillId="6" borderId="0" xfId="0" applyFill="1"/>
    <xf numFmtId="2" fontId="39" fillId="18" borderId="27" xfId="0" applyNumberFormat="1" applyFont="1" applyFill="1" applyBorder="1" applyAlignment="1">
      <alignment horizontal="center" vertical="center" wrapText="1"/>
    </xf>
    <xf numFmtId="15" fontId="40" fillId="2" borderId="0" xfId="0" applyNumberFormat="1" applyFont="1" applyFill="1" applyAlignment="1" applyProtection="1">
      <alignment horizontal="left"/>
      <protection locked="0"/>
    </xf>
    <xf numFmtId="1" fontId="35" fillId="0" borderId="27" xfId="0" applyNumberFormat="1" applyFont="1" applyBorder="1" applyAlignment="1" applyProtection="1">
      <alignment horizontal="center" wrapText="1"/>
      <protection locked="0"/>
    </xf>
    <xf numFmtId="1" fontId="35" fillId="0" borderId="24" xfId="0" applyNumberFormat="1" applyFont="1" applyBorder="1" applyAlignment="1" applyProtection="1">
      <alignment horizontal="center" wrapText="1"/>
      <protection locked="0"/>
    </xf>
    <xf numFmtId="1" fontId="35" fillId="0" borderId="57" xfId="0" applyNumberFormat="1" applyFont="1" applyBorder="1" applyAlignment="1" applyProtection="1">
      <alignment horizontal="center" wrapText="1"/>
      <protection locked="0"/>
    </xf>
    <xf numFmtId="1" fontId="35"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15" fontId="5" fillId="2" borderId="0" xfId="0" applyNumberFormat="1" applyFont="1" applyFill="1" applyAlignment="1" applyProtection="1">
      <alignment horizontal="center" vertical="center"/>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17" activePane="bottomLeft" state="frozen"/>
      <selection pane="bottomLeft" activeCell="H44" sqref="H44:I44"/>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62</v>
      </c>
      <c r="B1" s="49" t="s">
        <v>31</v>
      </c>
      <c r="C1" s="50" t="s">
        <v>5</v>
      </c>
      <c r="D1" s="50" t="s">
        <v>32</v>
      </c>
      <c r="E1" s="51" t="s">
        <v>14</v>
      </c>
      <c r="F1" s="391" t="s">
        <v>139</v>
      </c>
      <c r="G1" s="392"/>
      <c r="H1" s="391" t="s">
        <v>6</v>
      </c>
      <c r="I1" s="392"/>
      <c r="J1" s="49" t="s">
        <v>31</v>
      </c>
      <c r="K1" s="50" t="s">
        <v>5</v>
      </c>
      <c r="L1" s="50" t="s">
        <v>32</v>
      </c>
      <c r="M1" s="51" t="s">
        <v>14</v>
      </c>
      <c r="N1" s="391" t="s">
        <v>139</v>
      </c>
      <c r="O1" s="392"/>
      <c r="P1" s="391" t="s">
        <v>6</v>
      </c>
      <c r="Q1" s="392"/>
      <c r="R1" s="49" t="s">
        <v>31</v>
      </c>
      <c r="S1" s="50" t="s">
        <v>5</v>
      </c>
      <c r="T1" s="50" t="s">
        <v>32</v>
      </c>
      <c r="U1" s="51" t="s">
        <v>14</v>
      </c>
      <c r="V1" s="391" t="s">
        <v>139</v>
      </c>
      <c r="W1" s="392"/>
      <c r="X1" s="391" t="s">
        <v>6</v>
      </c>
      <c r="Y1" s="392"/>
      <c r="Z1" s="49" t="s">
        <v>31</v>
      </c>
      <c r="AA1" s="50" t="s">
        <v>5</v>
      </c>
      <c r="AB1" s="50" t="s">
        <v>32</v>
      </c>
      <c r="AC1" s="51" t="s">
        <v>14</v>
      </c>
      <c r="AD1" s="391" t="s">
        <v>139</v>
      </c>
      <c r="AE1" s="392"/>
      <c r="AF1" s="391" t="s">
        <v>6</v>
      </c>
      <c r="AG1" s="392"/>
      <c r="AH1" s="49" t="s">
        <v>31</v>
      </c>
      <c r="AI1" s="50" t="s">
        <v>5</v>
      </c>
      <c r="AJ1" s="50" t="s">
        <v>32</v>
      </c>
      <c r="AK1" s="51" t="s">
        <v>14</v>
      </c>
      <c r="AL1" s="391" t="s">
        <v>139</v>
      </c>
      <c r="AM1" s="392"/>
      <c r="AN1" s="391" t="s">
        <v>6</v>
      </c>
      <c r="AO1" s="392"/>
      <c r="AP1" s="49" t="s">
        <v>31</v>
      </c>
      <c r="AQ1" s="50" t="s">
        <v>5</v>
      </c>
      <c r="AR1" s="50" t="s">
        <v>32</v>
      </c>
      <c r="AS1" s="51" t="s">
        <v>14</v>
      </c>
      <c r="AT1" s="391" t="s">
        <v>139</v>
      </c>
      <c r="AU1" s="392"/>
      <c r="AV1" s="391" t="s">
        <v>6</v>
      </c>
      <c r="AW1" s="392"/>
      <c r="AX1" s="49" t="s">
        <v>31</v>
      </c>
      <c r="AY1" s="50" t="s">
        <v>5</v>
      </c>
      <c r="AZ1" s="50" t="s">
        <v>32</v>
      </c>
      <c r="BA1" s="51" t="s">
        <v>14</v>
      </c>
      <c r="BB1" s="391" t="s">
        <v>139</v>
      </c>
      <c r="BC1" s="392"/>
      <c r="BD1" s="391" t="s">
        <v>6</v>
      </c>
      <c r="BE1" s="392"/>
      <c r="BF1" s="49" t="s">
        <v>31</v>
      </c>
      <c r="BG1" s="50" t="s">
        <v>5</v>
      </c>
      <c r="BH1" s="50" t="s">
        <v>32</v>
      </c>
      <c r="BI1" s="51" t="s">
        <v>14</v>
      </c>
      <c r="BJ1" s="391" t="s">
        <v>139</v>
      </c>
      <c r="BK1" s="392"/>
      <c r="BL1" s="391" t="s">
        <v>6</v>
      </c>
      <c r="BM1" s="392"/>
      <c r="BN1" s="49" t="s">
        <v>31</v>
      </c>
      <c r="BO1" s="50" t="s">
        <v>5</v>
      </c>
      <c r="BP1" s="50" t="s">
        <v>32</v>
      </c>
      <c r="BQ1" s="51" t="s">
        <v>14</v>
      </c>
      <c r="BR1" s="391" t="s">
        <v>139</v>
      </c>
      <c r="BS1" s="392"/>
      <c r="BT1" s="391" t="s">
        <v>6</v>
      </c>
      <c r="BU1" s="392"/>
      <c r="BV1" s="49" t="s">
        <v>31</v>
      </c>
      <c r="BW1" s="50" t="s">
        <v>5</v>
      </c>
      <c r="BX1" s="50" t="s">
        <v>32</v>
      </c>
      <c r="BY1" s="51" t="s">
        <v>14</v>
      </c>
      <c r="BZ1" s="391" t="s">
        <v>139</v>
      </c>
      <c r="CA1" s="392"/>
      <c r="CB1" s="391" t="s">
        <v>6</v>
      </c>
      <c r="CC1" s="392"/>
      <c r="CD1" s="49" t="s">
        <v>31</v>
      </c>
      <c r="CE1" s="50" t="s">
        <v>5</v>
      </c>
      <c r="CF1" s="50" t="s">
        <v>32</v>
      </c>
      <c r="CG1" s="51" t="s">
        <v>14</v>
      </c>
      <c r="CH1" s="391" t="s">
        <v>139</v>
      </c>
      <c r="CI1" s="392"/>
      <c r="CJ1" s="391" t="s">
        <v>6</v>
      </c>
      <c r="CK1" s="392"/>
      <c r="CL1" s="49" t="s">
        <v>31</v>
      </c>
      <c r="CM1" s="50" t="s">
        <v>5</v>
      </c>
      <c r="CN1" s="50" t="s">
        <v>32</v>
      </c>
      <c r="CO1" s="51" t="s">
        <v>14</v>
      </c>
      <c r="CP1" s="391" t="s">
        <v>139</v>
      </c>
      <c r="CQ1" s="392"/>
      <c r="CR1" s="391" t="s">
        <v>6</v>
      </c>
      <c r="CS1" s="392"/>
      <c r="CT1" s="49" t="s">
        <v>31</v>
      </c>
      <c r="CU1" s="50" t="s">
        <v>5</v>
      </c>
      <c r="CV1" s="50" t="s">
        <v>32</v>
      </c>
      <c r="CW1" s="51" t="s">
        <v>14</v>
      </c>
      <c r="CX1" s="391" t="s">
        <v>139</v>
      </c>
      <c r="CY1" s="392"/>
      <c r="CZ1" s="391" t="s">
        <v>6</v>
      </c>
      <c r="DA1" s="392"/>
    </row>
    <row r="2" spans="1:105" ht="19.5" customHeight="1" x14ac:dyDescent="0.2">
      <c r="A2" s="23"/>
      <c r="B2" s="393" t="s">
        <v>177</v>
      </c>
      <c r="C2" s="394"/>
      <c r="D2" s="394"/>
      <c r="E2" s="395"/>
      <c r="F2" s="385"/>
      <c r="G2" s="386"/>
      <c r="H2" s="385"/>
      <c r="I2" s="386"/>
      <c r="J2" s="393" t="s">
        <v>52</v>
      </c>
      <c r="K2" s="394"/>
      <c r="L2" s="394"/>
      <c r="M2" s="395"/>
      <c r="N2" s="385"/>
      <c r="O2" s="386"/>
      <c r="P2" s="385"/>
      <c r="Q2" s="386"/>
      <c r="R2" s="393" t="s">
        <v>33</v>
      </c>
      <c r="S2" s="394"/>
      <c r="T2" s="394"/>
      <c r="U2" s="395"/>
      <c r="V2" s="385"/>
      <c r="W2" s="386"/>
      <c r="X2" s="385"/>
      <c r="Y2" s="386"/>
      <c r="Z2" s="393" t="s">
        <v>53</v>
      </c>
      <c r="AA2" s="394"/>
      <c r="AB2" s="394"/>
      <c r="AC2" s="395"/>
      <c r="AD2" s="385"/>
      <c r="AE2" s="386"/>
      <c r="AF2" s="385"/>
      <c r="AG2" s="386"/>
      <c r="AH2" s="393" t="s">
        <v>54</v>
      </c>
      <c r="AI2" s="394"/>
      <c r="AJ2" s="394"/>
      <c r="AK2" s="395"/>
      <c r="AL2" s="385"/>
      <c r="AM2" s="386"/>
      <c r="AN2" s="385"/>
      <c r="AO2" s="386"/>
      <c r="AP2" s="393" t="s">
        <v>141</v>
      </c>
      <c r="AQ2" s="394"/>
      <c r="AR2" s="394"/>
      <c r="AS2" s="395"/>
      <c r="AT2" s="385"/>
      <c r="AU2" s="386"/>
      <c r="AV2" s="385"/>
      <c r="AW2" s="386"/>
      <c r="AX2" s="393" t="s">
        <v>142</v>
      </c>
      <c r="AY2" s="394"/>
      <c r="AZ2" s="394"/>
      <c r="BA2" s="395"/>
      <c r="BB2" s="385"/>
      <c r="BC2" s="386"/>
      <c r="BD2" s="385"/>
      <c r="BE2" s="386"/>
      <c r="BF2" s="393" t="s">
        <v>147</v>
      </c>
      <c r="BG2" s="394"/>
      <c r="BH2" s="394"/>
      <c r="BI2" s="395"/>
      <c r="BJ2" s="385"/>
      <c r="BK2" s="386"/>
      <c r="BL2" s="385"/>
      <c r="BM2" s="386"/>
      <c r="BN2" s="393" t="s">
        <v>163</v>
      </c>
      <c r="BO2" s="394"/>
      <c r="BP2" s="394"/>
      <c r="BQ2" s="395"/>
      <c r="BR2" s="385"/>
      <c r="BS2" s="386"/>
      <c r="BT2" s="385"/>
      <c r="BU2" s="386"/>
      <c r="BV2" s="393" t="s">
        <v>164</v>
      </c>
      <c r="BW2" s="394"/>
      <c r="BX2" s="394"/>
      <c r="BY2" s="395"/>
      <c r="BZ2" s="385"/>
      <c r="CA2" s="386"/>
      <c r="CB2" s="385"/>
      <c r="CC2" s="386"/>
      <c r="CD2" s="393" t="s">
        <v>165</v>
      </c>
      <c r="CE2" s="394"/>
      <c r="CF2" s="394"/>
      <c r="CG2" s="395"/>
      <c r="CH2" s="385"/>
      <c r="CI2" s="386"/>
      <c r="CJ2" s="385"/>
      <c r="CK2" s="386"/>
      <c r="CL2" s="393" t="s">
        <v>166</v>
      </c>
      <c r="CM2" s="394"/>
      <c r="CN2" s="394"/>
      <c r="CO2" s="395"/>
      <c r="CP2" s="385"/>
      <c r="CQ2" s="386"/>
      <c r="CR2" s="385"/>
      <c r="CS2" s="386"/>
      <c r="CT2" s="393" t="s">
        <v>167</v>
      </c>
      <c r="CU2" s="394"/>
      <c r="CV2" s="394"/>
      <c r="CW2" s="395"/>
      <c r="CX2" s="385"/>
      <c r="CY2" s="386"/>
      <c r="CZ2" s="385"/>
      <c r="DA2" s="386"/>
    </row>
    <row r="3" spans="1:105" ht="20.25" customHeight="1" x14ac:dyDescent="0.2">
      <c r="A3" s="23"/>
      <c r="B3" s="396"/>
      <c r="C3" s="397"/>
      <c r="D3" s="397"/>
      <c r="E3" s="398"/>
      <c r="F3" s="385"/>
      <c r="G3" s="386"/>
      <c r="H3" s="385"/>
      <c r="I3" s="386"/>
      <c r="J3" s="396"/>
      <c r="K3" s="397"/>
      <c r="L3" s="397"/>
      <c r="M3" s="398"/>
      <c r="N3" s="385"/>
      <c r="O3" s="386"/>
      <c r="P3" s="385"/>
      <c r="Q3" s="386"/>
      <c r="R3" s="396"/>
      <c r="S3" s="397"/>
      <c r="T3" s="397"/>
      <c r="U3" s="398"/>
      <c r="V3" s="385"/>
      <c r="W3" s="386"/>
      <c r="X3" s="385"/>
      <c r="Y3" s="386"/>
      <c r="Z3" s="396"/>
      <c r="AA3" s="397"/>
      <c r="AB3" s="397"/>
      <c r="AC3" s="398"/>
      <c r="AD3" s="385"/>
      <c r="AE3" s="386"/>
      <c r="AF3" s="385"/>
      <c r="AG3" s="386"/>
      <c r="AH3" s="396"/>
      <c r="AI3" s="397"/>
      <c r="AJ3" s="397"/>
      <c r="AK3" s="398"/>
      <c r="AL3" s="385"/>
      <c r="AM3" s="386"/>
      <c r="AN3" s="385"/>
      <c r="AO3" s="386"/>
      <c r="AP3" s="396"/>
      <c r="AQ3" s="397"/>
      <c r="AR3" s="397"/>
      <c r="AS3" s="398"/>
      <c r="AT3" s="385"/>
      <c r="AU3" s="386"/>
      <c r="AV3" s="385"/>
      <c r="AW3" s="386"/>
      <c r="AX3" s="396"/>
      <c r="AY3" s="397"/>
      <c r="AZ3" s="397"/>
      <c r="BA3" s="398"/>
      <c r="BB3" s="385"/>
      <c r="BC3" s="386"/>
      <c r="BD3" s="385"/>
      <c r="BE3" s="386"/>
      <c r="BF3" s="396"/>
      <c r="BG3" s="397"/>
      <c r="BH3" s="397"/>
      <c r="BI3" s="398"/>
      <c r="BJ3" s="385"/>
      <c r="BK3" s="386"/>
      <c r="BL3" s="385"/>
      <c r="BM3" s="386"/>
      <c r="BN3" s="396"/>
      <c r="BO3" s="397"/>
      <c r="BP3" s="397"/>
      <c r="BQ3" s="398"/>
      <c r="BR3" s="385"/>
      <c r="BS3" s="386"/>
      <c r="BT3" s="385"/>
      <c r="BU3" s="386"/>
      <c r="BV3" s="396"/>
      <c r="BW3" s="397"/>
      <c r="BX3" s="397"/>
      <c r="BY3" s="398"/>
      <c r="BZ3" s="385"/>
      <c r="CA3" s="386"/>
      <c r="CB3" s="385"/>
      <c r="CC3" s="386"/>
      <c r="CD3" s="396"/>
      <c r="CE3" s="397"/>
      <c r="CF3" s="397"/>
      <c r="CG3" s="398"/>
      <c r="CH3" s="385"/>
      <c r="CI3" s="386"/>
      <c r="CJ3" s="385"/>
      <c r="CK3" s="386"/>
      <c r="CL3" s="396"/>
      <c r="CM3" s="397"/>
      <c r="CN3" s="397"/>
      <c r="CO3" s="398"/>
      <c r="CP3" s="385"/>
      <c r="CQ3" s="386"/>
      <c r="CR3" s="385"/>
      <c r="CS3" s="386"/>
      <c r="CT3" s="396"/>
      <c r="CU3" s="397"/>
      <c r="CV3" s="397"/>
      <c r="CW3" s="398"/>
      <c r="CX3" s="385"/>
      <c r="CY3" s="386"/>
      <c r="CZ3" s="385"/>
      <c r="DA3" s="386"/>
    </row>
    <row r="4" spans="1:105" ht="20.25" customHeight="1" thickBot="1" x14ac:dyDescent="0.25">
      <c r="A4" s="23"/>
      <c r="B4" s="399"/>
      <c r="C4" s="400"/>
      <c r="D4" s="400"/>
      <c r="E4" s="401"/>
      <c r="F4" s="385"/>
      <c r="G4" s="386"/>
      <c r="H4" s="385"/>
      <c r="I4" s="386"/>
      <c r="J4" s="399"/>
      <c r="K4" s="400"/>
      <c r="L4" s="400"/>
      <c r="M4" s="401"/>
      <c r="N4" s="385"/>
      <c r="O4" s="386"/>
      <c r="P4" s="385"/>
      <c r="Q4" s="386"/>
      <c r="R4" s="399"/>
      <c r="S4" s="400"/>
      <c r="T4" s="400"/>
      <c r="U4" s="401"/>
      <c r="V4" s="385"/>
      <c r="W4" s="386"/>
      <c r="X4" s="385"/>
      <c r="Y4" s="386"/>
      <c r="Z4" s="399"/>
      <c r="AA4" s="400"/>
      <c r="AB4" s="400"/>
      <c r="AC4" s="401"/>
      <c r="AD4" s="385"/>
      <c r="AE4" s="386"/>
      <c r="AF4" s="385"/>
      <c r="AG4" s="386"/>
      <c r="AH4" s="399"/>
      <c r="AI4" s="400"/>
      <c r="AJ4" s="400"/>
      <c r="AK4" s="401"/>
      <c r="AL4" s="385"/>
      <c r="AM4" s="386"/>
      <c r="AN4" s="385"/>
      <c r="AO4" s="386"/>
      <c r="AP4" s="399"/>
      <c r="AQ4" s="400"/>
      <c r="AR4" s="400"/>
      <c r="AS4" s="401"/>
      <c r="AT4" s="385"/>
      <c r="AU4" s="386"/>
      <c r="AV4" s="385"/>
      <c r="AW4" s="386"/>
      <c r="AX4" s="399"/>
      <c r="AY4" s="400"/>
      <c r="AZ4" s="400"/>
      <c r="BA4" s="401"/>
      <c r="BB4" s="385"/>
      <c r="BC4" s="386"/>
      <c r="BD4" s="385"/>
      <c r="BE4" s="386"/>
      <c r="BF4" s="399"/>
      <c r="BG4" s="400"/>
      <c r="BH4" s="400"/>
      <c r="BI4" s="401"/>
      <c r="BJ4" s="385"/>
      <c r="BK4" s="386"/>
      <c r="BL4" s="385"/>
      <c r="BM4" s="386"/>
      <c r="BN4" s="399"/>
      <c r="BO4" s="400"/>
      <c r="BP4" s="400"/>
      <c r="BQ4" s="401"/>
      <c r="BR4" s="385"/>
      <c r="BS4" s="386"/>
      <c r="BT4" s="385"/>
      <c r="BU4" s="386"/>
      <c r="BV4" s="399"/>
      <c r="BW4" s="400"/>
      <c r="BX4" s="400"/>
      <c r="BY4" s="401"/>
      <c r="BZ4" s="385"/>
      <c r="CA4" s="386"/>
      <c r="CB4" s="385"/>
      <c r="CC4" s="386"/>
      <c r="CD4" s="399"/>
      <c r="CE4" s="400"/>
      <c r="CF4" s="400"/>
      <c r="CG4" s="401"/>
      <c r="CH4" s="385"/>
      <c r="CI4" s="386"/>
      <c r="CJ4" s="385"/>
      <c r="CK4" s="386"/>
      <c r="CL4" s="399"/>
      <c r="CM4" s="400"/>
      <c r="CN4" s="400"/>
      <c r="CO4" s="401"/>
      <c r="CP4" s="385"/>
      <c r="CQ4" s="386"/>
      <c r="CR4" s="385"/>
      <c r="CS4" s="386"/>
      <c r="CT4" s="399"/>
      <c r="CU4" s="400"/>
      <c r="CV4" s="400"/>
      <c r="CW4" s="401"/>
      <c r="CX4" s="385"/>
      <c r="CY4" s="386"/>
      <c r="CZ4" s="385"/>
      <c r="DA4" s="386"/>
    </row>
    <row r="5" spans="1:105" customFormat="1" ht="16" thickBot="1" x14ac:dyDescent="0.25">
      <c r="A5" s="226" t="s">
        <v>149</v>
      </c>
      <c r="B5" s="420">
        <v>1600</v>
      </c>
      <c r="C5" s="421"/>
      <c r="D5" s="421"/>
      <c r="E5" s="422"/>
      <c r="F5" s="385"/>
      <c r="G5" s="386"/>
      <c r="H5" s="385"/>
      <c r="I5" s="386"/>
      <c r="J5" s="402">
        <v>1600</v>
      </c>
      <c r="K5" s="403"/>
      <c r="L5" s="403"/>
      <c r="M5" s="404"/>
      <c r="N5" s="385"/>
      <c r="O5" s="386"/>
      <c r="P5" s="385"/>
      <c r="Q5" s="386"/>
      <c r="R5" s="402">
        <f>'Bi Weekly Cashflow'!J5</f>
        <v>1600</v>
      </c>
      <c r="S5" s="403"/>
      <c r="T5" s="403"/>
      <c r="U5" s="404"/>
      <c r="V5" s="385"/>
      <c r="W5" s="386"/>
      <c r="X5" s="385"/>
      <c r="Y5" s="386"/>
      <c r="Z5" s="402">
        <f>'Bi Weekly Cashflow'!R5</f>
        <v>1600</v>
      </c>
      <c r="AA5" s="403"/>
      <c r="AB5" s="403"/>
      <c r="AC5" s="404"/>
      <c r="AD5" s="385"/>
      <c r="AE5" s="386"/>
      <c r="AF5" s="385"/>
      <c r="AG5" s="386"/>
      <c r="AH5" s="402">
        <f>'Bi Weekly Cashflow'!Z5</f>
        <v>1600</v>
      </c>
      <c r="AI5" s="403"/>
      <c r="AJ5" s="403"/>
      <c r="AK5" s="404"/>
      <c r="AL5" s="385"/>
      <c r="AM5" s="386"/>
      <c r="AN5" s="385"/>
      <c r="AO5" s="386"/>
      <c r="AP5" s="402">
        <f>'Bi Weekly Cashflow'!AH5</f>
        <v>1600</v>
      </c>
      <c r="AQ5" s="403"/>
      <c r="AR5" s="403"/>
      <c r="AS5" s="404"/>
      <c r="AT5" s="385"/>
      <c r="AU5" s="386"/>
      <c r="AV5" s="385"/>
      <c r="AW5" s="386"/>
      <c r="AX5" s="402">
        <f>'Bi Weekly Cashflow'!AP5</f>
        <v>1600</v>
      </c>
      <c r="AY5" s="403"/>
      <c r="AZ5" s="403"/>
      <c r="BA5" s="404"/>
      <c r="BB5" s="385"/>
      <c r="BC5" s="386"/>
      <c r="BD5" s="385"/>
      <c r="BE5" s="386"/>
      <c r="BF5" s="402">
        <f>'Bi Weekly Cashflow'!AX5</f>
        <v>1600</v>
      </c>
      <c r="BG5" s="403"/>
      <c r="BH5" s="403"/>
      <c r="BI5" s="404"/>
      <c r="BJ5" s="385"/>
      <c r="BK5" s="386"/>
      <c r="BL5" s="385"/>
      <c r="BM5" s="386"/>
      <c r="BN5" s="402">
        <f>'Bi Weekly Cashflow'!BF5</f>
        <v>1600</v>
      </c>
      <c r="BO5" s="403"/>
      <c r="BP5" s="403"/>
      <c r="BQ5" s="404"/>
      <c r="BR5" s="385"/>
      <c r="BS5" s="386"/>
      <c r="BT5" s="385"/>
      <c r="BU5" s="386"/>
      <c r="BV5" s="402">
        <f>'Bi Weekly Cashflow'!BN5</f>
        <v>1600</v>
      </c>
      <c r="BW5" s="403"/>
      <c r="BX5" s="403"/>
      <c r="BY5" s="404"/>
      <c r="BZ5" s="385"/>
      <c r="CA5" s="386"/>
      <c r="CB5" s="385"/>
      <c r="CC5" s="386"/>
      <c r="CD5" s="402">
        <f>'Bi Weekly Cashflow'!BV5</f>
        <v>1600</v>
      </c>
      <c r="CE5" s="403"/>
      <c r="CF5" s="403"/>
      <c r="CG5" s="404"/>
      <c r="CH5" s="385"/>
      <c r="CI5" s="386"/>
      <c r="CJ5" s="385"/>
      <c r="CK5" s="386"/>
      <c r="CL5" s="402">
        <f>'Bi Weekly Cashflow'!CD5</f>
        <v>1600</v>
      </c>
      <c r="CM5" s="403"/>
      <c r="CN5" s="403"/>
      <c r="CO5" s="404"/>
      <c r="CP5" s="385"/>
      <c r="CQ5" s="386"/>
      <c r="CR5" s="385"/>
      <c r="CS5" s="386"/>
      <c r="CT5" s="402">
        <f>'Bi Weekly Cashflow'!CL5</f>
        <v>1600</v>
      </c>
      <c r="CU5" s="403"/>
      <c r="CV5" s="403"/>
      <c r="CW5" s="404"/>
      <c r="CX5" s="385"/>
      <c r="CY5" s="386"/>
      <c r="CZ5" s="385"/>
      <c r="DA5" s="386"/>
    </row>
    <row r="6" spans="1:105" ht="20.25" customHeight="1" x14ac:dyDescent="0.2">
      <c r="A6" s="30" t="s">
        <v>63</v>
      </c>
      <c r="B6" s="362"/>
      <c r="C6" s="363"/>
      <c r="D6" s="363"/>
      <c r="E6" s="241"/>
      <c r="F6" s="385"/>
      <c r="G6" s="386"/>
      <c r="H6" s="385"/>
      <c r="I6" s="386"/>
      <c r="J6" s="362"/>
      <c r="K6" s="363"/>
      <c r="L6" s="363"/>
      <c r="M6" s="241"/>
      <c r="N6" s="385"/>
      <c r="O6" s="386"/>
      <c r="P6" s="385"/>
      <c r="Q6" s="386"/>
      <c r="R6" s="362"/>
      <c r="S6" s="363"/>
      <c r="T6" s="363"/>
      <c r="U6" s="241"/>
      <c r="V6" s="385"/>
      <c r="W6" s="386"/>
      <c r="X6" s="385"/>
      <c r="Y6" s="386"/>
      <c r="Z6" s="362"/>
      <c r="AA6" s="363"/>
      <c r="AB6" s="363"/>
      <c r="AC6" s="241"/>
      <c r="AD6" s="385"/>
      <c r="AE6" s="386"/>
      <c r="AF6" s="385"/>
      <c r="AG6" s="386"/>
      <c r="AH6" s="362"/>
      <c r="AI6" s="363"/>
      <c r="AJ6" s="363"/>
      <c r="AK6" s="241"/>
      <c r="AL6" s="385"/>
      <c r="AM6" s="386"/>
      <c r="AN6" s="385"/>
      <c r="AO6" s="386"/>
      <c r="AP6" s="362"/>
      <c r="AQ6" s="363"/>
      <c r="AR6" s="363"/>
      <c r="AS6" s="241"/>
      <c r="AT6" s="385"/>
      <c r="AU6" s="386"/>
      <c r="AV6" s="385"/>
      <c r="AW6" s="386"/>
      <c r="AX6" s="362"/>
      <c r="AY6" s="363"/>
      <c r="AZ6" s="363"/>
      <c r="BA6" s="241"/>
      <c r="BB6" s="385"/>
      <c r="BC6" s="386"/>
      <c r="BD6" s="385"/>
      <c r="BE6" s="386"/>
      <c r="BF6" s="362"/>
      <c r="BG6" s="363"/>
      <c r="BH6" s="363"/>
      <c r="BI6" s="241"/>
      <c r="BJ6" s="385"/>
      <c r="BK6" s="386"/>
      <c r="BL6" s="385"/>
      <c r="BM6" s="386"/>
      <c r="BN6" s="362"/>
      <c r="BO6" s="363"/>
      <c r="BP6" s="363"/>
      <c r="BQ6" s="241"/>
      <c r="BR6" s="385"/>
      <c r="BS6" s="386"/>
      <c r="BT6" s="385"/>
      <c r="BU6" s="386"/>
      <c r="BV6" s="362"/>
      <c r="BW6" s="363"/>
      <c r="BX6" s="363"/>
      <c r="BY6" s="241"/>
      <c r="BZ6" s="385"/>
      <c r="CA6" s="386"/>
      <c r="CB6" s="385"/>
      <c r="CC6" s="386"/>
      <c r="CD6" s="362"/>
      <c r="CE6" s="363"/>
      <c r="CF6" s="363"/>
      <c r="CG6" s="241"/>
      <c r="CH6" s="385"/>
      <c r="CI6" s="386"/>
      <c r="CJ6" s="385"/>
      <c r="CK6" s="386"/>
      <c r="CL6" s="362"/>
      <c r="CM6" s="363"/>
      <c r="CN6" s="363"/>
      <c r="CO6" s="241"/>
      <c r="CP6" s="385"/>
      <c r="CQ6" s="386"/>
      <c r="CR6" s="385"/>
      <c r="CS6" s="386"/>
      <c r="CT6" s="362"/>
      <c r="CU6" s="363"/>
      <c r="CV6" s="363"/>
      <c r="CW6" s="241"/>
      <c r="CX6" s="385"/>
      <c r="CY6" s="386"/>
      <c r="CZ6" s="385"/>
      <c r="DA6" s="386"/>
    </row>
    <row r="7" spans="1:105" ht="20.25" customHeight="1" x14ac:dyDescent="0.2">
      <c r="A7" s="21"/>
      <c r="B7" s="364"/>
      <c r="C7" s="365"/>
      <c r="D7" s="365"/>
      <c r="E7" s="242"/>
      <c r="F7" s="385"/>
      <c r="G7" s="386"/>
      <c r="H7" s="385"/>
      <c r="I7" s="386"/>
      <c r="J7" s="364"/>
      <c r="K7" s="365"/>
      <c r="L7" s="365"/>
      <c r="M7" s="242"/>
      <c r="N7" s="385"/>
      <c r="O7" s="386"/>
      <c r="P7" s="385"/>
      <c r="Q7" s="386"/>
      <c r="R7" s="364"/>
      <c r="S7" s="365"/>
      <c r="T7" s="365"/>
      <c r="U7" s="242"/>
      <c r="V7" s="385"/>
      <c r="W7" s="386"/>
      <c r="X7" s="385"/>
      <c r="Y7" s="386"/>
      <c r="Z7" s="364"/>
      <c r="AA7" s="365"/>
      <c r="AB7" s="365"/>
      <c r="AC7" s="242"/>
      <c r="AD7" s="385"/>
      <c r="AE7" s="386"/>
      <c r="AF7" s="385"/>
      <c r="AG7" s="386"/>
      <c r="AH7" s="364"/>
      <c r="AI7" s="365"/>
      <c r="AJ7" s="365"/>
      <c r="AK7" s="242"/>
      <c r="AL7" s="385"/>
      <c r="AM7" s="386"/>
      <c r="AN7" s="385"/>
      <c r="AO7" s="386"/>
      <c r="AP7" s="364"/>
      <c r="AQ7" s="365"/>
      <c r="AR7" s="365"/>
      <c r="AS7" s="242"/>
      <c r="AT7" s="385"/>
      <c r="AU7" s="386"/>
      <c r="AV7" s="385"/>
      <c r="AW7" s="386"/>
      <c r="AX7" s="364"/>
      <c r="AY7" s="365"/>
      <c r="AZ7" s="365"/>
      <c r="BA7" s="242"/>
      <c r="BB7" s="385"/>
      <c r="BC7" s="386"/>
      <c r="BD7" s="385"/>
      <c r="BE7" s="386"/>
      <c r="BF7" s="364"/>
      <c r="BG7" s="365"/>
      <c r="BH7" s="365"/>
      <c r="BI7" s="242"/>
      <c r="BJ7" s="385"/>
      <c r="BK7" s="386"/>
      <c r="BL7" s="385"/>
      <c r="BM7" s="386"/>
      <c r="BN7" s="364"/>
      <c r="BO7" s="365"/>
      <c r="BP7" s="365"/>
      <c r="BQ7" s="242"/>
      <c r="BR7" s="385"/>
      <c r="BS7" s="386"/>
      <c r="BT7" s="385"/>
      <c r="BU7" s="386"/>
      <c r="BV7" s="364"/>
      <c r="BW7" s="365"/>
      <c r="BX7" s="365"/>
      <c r="BY7" s="242"/>
      <c r="BZ7" s="385"/>
      <c r="CA7" s="386"/>
      <c r="CB7" s="385"/>
      <c r="CC7" s="386"/>
      <c r="CD7" s="364"/>
      <c r="CE7" s="365"/>
      <c r="CF7" s="365"/>
      <c r="CG7" s="242"/>
      <c r="CH7" s="385"/>
      <c r="CI7" s="386"/>
      <c r="CJ7" s="385"/>
      <c r="CK7" s="386"/>
      <c r="CL7" s="364"/>
      <c r="CM7" s="365"/>
      <c r="CN7" s="365"/>
      <c r="CO7" s="242"/>
      <c r="CP7" s="385"/>
      <c r="CQ7" s="386"/>
      <c r="CR7" s="385"/>
      <c r="CS7" s="386"/>
      <c r="CT7" s="364"/>
      <c r="CU7" s="365"/>
      <c r="CV7" s="365"/>
      <c r="CW7" s="242"/>
      <c r="CX7" s="385"/>
      <c r="CY7" s="386"/>
      <c r="CZ7" s="385"/>
      <c r="DA7" s="386"/>
    </row>
    <row r="8" spans="1:105" ht="20.25" customHeight="1" x14ac:dyDescent="0.2">
      <c r="A8" s="22" t="s">
        <v>64</v>
      </c>
      <c r="B8" s="36"/>
      <c r="C8" s="25"/>
      <c r="D8" s="126"/>
      <c r="E8" s="243"/>
      <c r="F8" s="385"/>
      <c r="G8" s="386"/>
      <c r="H8" s="385"/>
      <c r="I8" s="386"/>
      <c r="J8" s="36"/>
      <c r="K8" s="25"/>
      <c r="L8" s="27"/>
      <c r="M8" s="243"/>
      <c r="N8" s="385"/>
      <c r="O8" s="386"/>
      <c r="P8" s="385"/>
      <c r="Q8" s="386"/>
      <c r="R8" s="36"/>
      <c r="S8" s="25"/>
      <c r="T8" s="27"/>
      <c r="U8" s="243"/>
      <c r="V8" s="385"/>
      <c r="W8" s="386"/>
      <c r="X8" s="385"/>
      <c r="Y8" s="386"/>
      <c r="Z8" s="36"/>
      <c r="AA8" s="25"/>
      <c r="AB8" s="27"/>
      <c r="AC8" s="243"/>
      <c r="AD8" s="385"/>
      <c r="AE8" s="386"/>
      <c r="AF8" s="385"/>
      <c r="AG8" s="386"/>
      <c r="AH8" s="36"/>
      <c r="AI8" s="25"/>
      <c r="AJ8" s="27"/>
      <c r="AK8" s="243"/>
      <c r="AL8" s="385"/>
      <c r="AM8" s="386"/>
      <c r="AN8" s="385"/>
      <c r="AO8" s="386"/>
      <c r="AP8" s="36"/>
      <c r="AQ8" s="25"/>
      <c r="AR8" s="27"/>
      <c r="AS8" s="243"/>
      <c r="AT8" s="385"/>
      <c r="AU8" s="386"/>
      <c r="AV8" s="385"/>
      <c r="AW8" s="386"/>
      <c r="AX8" s="36"/>
      <c r="AY8" s="25"/>
      <c r="AZ8" s="27"/>
      <c r="BA8" s="243"/>
      <c r="BB8" s="385"/>
      <c r="BC8" s="386"/>
      <c r="BD8" s="385"/>
      <c r="BE8" s="386"/>
      <c r="BF8" s="36"/>
      <c r="BG8" s="25"/>
      <c r="BH8" s="27"/>
      <c r="BI8" s="243"/>
      <c r="BJ8" s="385"/>
      <c r="BK8" s="386"/>
      <c r="BL8" s="385"/>
      <c r="BM8" s="386"/>
      <c r="BN8" s="36"/>
      <c r="BO8" s="25"/>
      <c r="BP8" s="27"/>
      <c r="BQ8" s="243"/>
      <c r="BR8" s="385"/>
      <c r="BS8" s="386"/>
      <c r="BT8" s="385"/>
      <c r="BU8" s="386"/>
      <c r="BV8" s="36"/>
      <c r="BW8" s="25"/>
      <c r="BX8" s="27"/>
      <c r="BY8" s="243"/>
      <c r="BZ8" s="385"/>
      <c r="CA8" s="386"/>
      <c r="CB8" s="385"/>
      <c r="CC8" s="386"/>
      <c r="CD8" s="36"/>
      <c r="CE8" s="25"/>
      <c r="CF8" s="27"/>
      <c r="CG8" s="243"/>
      <c r="CH8" s="385"/>
      <c r="CI8" s="386"/>
      <c r="CJ8" s="385"/>
      <c r="CK8" s="386"/>
      <c r="CL8" s="36"/>
      <c r="CM8" s="25"/>
      <c r="CN8" s="27"/>
      <c r="CO8" s="243"/>
      <c r="CP8" s="385"/>
      <c r="CQ8" s="386"/>
      <c r="CR8" s="385"/>
      <c r="CS8" s="386"/>
      <c r="CT8" s="36"/>
      <c r="CU8" s="25"/>
      <c r="CV8" s="27"/>
      <c r="CW8" s="243"/>
      <c r="CX8" s="385"/>
      <c r="CY8" s="386"/>
      <c r="CZ8" s="385"/>
      <c r="DA8" s="386"/>
    </row>
    <row r="9" spans="1:105" ht="20.25" customHeight="1" x14ac:dyDescent="0.2">
      <c r="A9" s="11" t="s">
        <v>151</v>
      </c>
      <c r="B9" s="366">
        <v>10000</v>
      </c>
      <c r="C9" s="367">
        <v>0</v>
      </c>
      <c r="D9" s="368">
        <f>B9+(C9/B5)</f>
        <v>10000</v>
      </c>
      <c r="E9" s="131">
        <f>D9/D17%</f>
        <v>98.667982239763205</v>
      </c>
      <c r="F9" s="385"/>
      <c r="G9" s="386"/>
      <c r="H9" s="385" t="s">
        <v>178</v>
      </c>
      <c r="I9" s="386"/>
      <c r="J9" s="250">
        <f t="shared" ref="J9:K14" si="0">B9</f>
        <v>10000</v>
      </c>
      <c r="K9" s="125">
        <f t="shared" si="0"/>
        <v>0</v>
      </c>
      <c r="L9" s="127">
        <f>J9+(K9/J5)</f>
        <v>10000</v>
      </c>
      <c r="M9" s="131">
        <f>L9/L17%</f>
        <v>98.667982239763205</v>
      </c>
      <c r="N9" s="385"/>
      <c r="O9" s="386"/>
      <c r="P9" s="385"/>
      <c r="Q9" s="386"/>
      <c r="R9" s="250">
        <f t="shared" ref="R9:R14" si="1">J9</f>
        <v>10000</v>
      </c>
      <c r="S9" s="125">
        <f t="shared" ref="S9:S14" si="2">K9</f>
        <v>0</v>
      </c>
      <c r="T9" s="127">
        <f>R9+(S9/R5)</f>
        <v>10000</v>
      </c>
      <c r="U9" s="131">
        <f>T9/T17%</f>
        <v>98.667982239763205</v>
      </c>
      <c r="V9" s="385"/>
      <c r="W9" s="386"/>
      <c r="X9" s="385"/>
      <c r="Y9" s="386"/>
      <c r="Z9" s="250">
        <f t="shared" ref="Z9:Z14" si="3">R9</f>
        <v>10000</v>
      </c>
      <c r="AA9" s="125">
        <f t="shared" ref="AA9:AA14" si="4">S9</f>
        <v>0</v>
      </c>
      <c r="AB9" s="127">
        <f>Z9+(AA9/Z5)</f>
        <v>10000</v>
      </c>
      <c r="AC9" s="131">
        <f>AB9/AB17%</f>
        <v>98.667982239763205</v>
      </c>
      <c r="AD9" s="385"/>
      <c r="AE9" s="386"/>
      <c r="AF9" s="385"/>
      <c r="AG9" s="386"/>
      <c r="AH9" s="250">
        <f t="shared" ref="AH9:AH14" si="5">Z9</f>
        <v>10000</v>
      </c>
      <c r="AI9" s="125">
        <f t="shared" ref="AI9:AI14" si="6">AA9</f>
        <v>0</v>
      </c>
      <c r="AJ9" s="127">
        <f>AH9+(AI9/AH5)</f>
        <v>10000</v>
      </c>
      <c r="AK9" s="131">
        <f>AJ9/AJ17%</f>
        <v>98.667982239763205</v>
      </c>
      <c r="AL9" s="385"/>
      <c r="AM9" s="386"/>
      <c r="AN9" s="385"/>
      <c r="AO9" s="386"/>
      <c r="AP9" s="250">
        <f t="shared" ref="AP9:AP14" si="7">AH9</f>
        <v>10000</v>
      </c>
      <c r="AQ9" s="125">
        <f t="shared" ref="AQ9:AQ14" si="8">AI9</f>
        <v>0</v>
      </c>
      <c r="AR9" s="127">
        <f>AP9+(AQ9/AP5)</f>
        <v>10000</v>
      </c>
      <c r="AS9" s="131">
        <f>AR9/AR17%</f>
        <v>98.667982239763205</v>
      </c>
      <c r="AT9" s="385"/>
      <c r="AU9" s="386"/>
      <c r="AV9" s="385"/>
      <c r="AW9" s="386"/>
      <c r="AX9" s="250">
        <f t="shared" ref="AX9:AX14" si="9">AP9</f>
        <v>10000</v>
      </c>
      <c r="AY9" s="125">
        <f t="shared" ref="AY9:AY14" si="10">AQ9</f>
        <v>0</v>
      </c>
      <c r="AZ9" s="127">
        <f>AX9+(AY9/AX5)</f>
        <v>10000</v>
      </c>
      <c r="BA9" s="131">
        <f>AZ9/AZ17%</f>
        <v>98.667982239763205</v>
      </c>
      <c r="BB9" s="385"/>
      <c r="BC9" s="386"/>
      <c r="BD9" s="385"/>
      <c r="BE9" s="386"/>
      <c r="BF9" s="250">
        <f t="shared" ref="BF9:BF14" si="11">AX9</f>
        <v>10000</v>
      </c>
      <c r="BG9" s="125">
        <f t="shared" ref="BG9:BG14" si="12">AY9</f>
        <v>0</v>
      </c>
      <c r="BH9" s="127">
        <f>BF9+(BG9/BF5)</f>
        <v>10000</v>
      </c>
      <c r="BI9" s="131">
        <f>BH9/BH17%</f>
        <v>98.667982239763205</v>
      </c>
      <c r="BJ9" s="385"/>
      <c r="BK9" s="386"/>
      <c r="BL9" s="385"/>
      <c r="BM9" s="386"/>
      <c r="BN9" s="250">
        <f t="shared" ref="BN9:BN14" si="13">BF9</f>
        <v>10000</v>
      </c>
      <c r="BO9" s="125">
        <f t="shared" ref="BO9:BO14" si="14">BG9</f>
        <v>0</v>
      </c>
      <c r="BP9" s="127">
        <f>BN9+(BO9/BN5)</f>
        <v>10000</v>
      </c>
      <c r="BQ9" s="131">
        <f>BP9/BP17%</f>
        <v>98.667982239763205</v>
      </c>
      <c r="BR9" s="385"/>
      <c r="BS9" s="386"/>
      <c r="BT9" s="385"/>
      <c r="BU9" s="386"/>
      <c r="BV9" s="250">
        <f t="shared" ref="BV9:BV14" si="15">BN9</f>
        <v>10000</v>
      </c>
      <c r="BW9" s="125">
        <f t="shared" ref="BW9:BW14" si="16">BO9</f>
        <v>0</v>
      </c>
      <c r="BX9" s="127">
        <f>BV9+(BW9/BV5)</f>
        <v>10000</v>
      </c>
      <c r="BY9" s="131">
        <f>BX9/BX17%</f>
        <v>98.667982239763205</v>
      </c>
      <c r="BZ9" s="385"/>
      <c r="CA9" s="386"/>
      <c r="CB9" s="385"/>
      <c r="CC9" s="386"/>
      <c r="CD9" s="250">
        <f t="shared" ref="CD9:CD14" si="17">BV9</f>
        <v>10000</v>
      </c>
      <c r="CE9" s="125">
        <f t="shared" ref="CE9:CE14" si="18">BW9</f>
        <v>0</v>
      </c>
      <c r="CF9" s="127">
        <f>CD9+(CE9/CD5)</f>
        <v>10000</v>
      </c>
      <c r="CG9" s="131">
        <f>CF9/CF17%</f>
        <v>98.667982239763205</v>
      </c>
      <c r="CH9" s="385"/>
      <c r="CI9" s="386"/>
      <c r="CJ9" s="385"/>
      <c r="CK9" s="386"/>
      <c r="CL9" s="250">
        <f t="shared" ref="CL9:CL14" si="19">CD9</f>
        <v>10000</v>
      </c>
      <c r="CM9" s="125">
        <f t="shared" ref="CM9:CM14" si="20">CE9</f>
        <v>0</v>
      </c>
      <c r="CN9" s="127">
        <f>CL9+(CM9/CL5)</f>
        <v>10000</v>
      </c>
      <c r="CO9" s="131">
        <f>CN9/CN17%</f>
        <v>98.667982239763205</v>
      </c>
      <c r="CP9" s="385"/>
      <c r="CQ9" s="386"/>
      <c r="CR9" s="385"/>
      <c r="CS9" s="386"/>
      <c r="CT9" s="250">
        <f t="shared" ref="CT9:CT14" si="21">CL9</f>
        <v>10000</v>
      </c>
      <c r="CU9" s="125">
        <f t="shared" ref="CU9:CU14" si="22">CM9</f>
        <v>0</v>
      </c>
      <c r="CV9" s="127">
        <f>CT9+(CU9/CT5)</f>
        <v>10000</v>
      </c>
      <c r="CW9" s="131">
        <f>CV9/CV17%</f>
        <v>98.667982239763205</v>
      </c>
      <c r="CX9" s="385"/>
      <c r="CY9" s="386"/>
      <c r="CZ9" s="385"/>
      <c r="DA9" s="386"/>
    </row>
    <row r="10" spans="1:105" ht="20.25" customHeight="1" x14ac:dyDescent="0.2">
      <c r="A10" s="11" t="s">
        <v>152</v>
      </c>
      <c r="B10" s="366">
        <v>0</v>
      </c>
      <c r="C10" s="367">
        <v>0</v>
      </c>
      <c r="D10" s="368">
        <f>B10+(C10/B5)</f>
        <v>0</v>
      </c>
      <c r="E10" s="131">
        <f>D10/D17%</f>
        <v>0</v>
      </c>
      <c r="F10" s="385"/>
      <c r="G10" s="386"/>
      <c r="H10" s="385"/>
      <c r="I10" s="386"/>
      <c r="J10" s="250">
        <f t="shared" si="0"/>
        <v>0</v>
      </c>
      <c r="K10" s="125">
        <f t="shared" si="0"/>
        <v>0</v>
      </c>
      <c r="L10" s="127">
        <f>J10+(K10/J5)</f>
        <v>0</v>
      </c>
      <c r="M10" s="131">
        <f>L10/L17%</f>
        <v>0</v>
      </c>
      <c r="N10" s="385"/>
      <c r="O10" s="386"/>
      <c r="P10" s="385"/>
      <c r="Q10" s="386"/>
      <c r="R10" s="250">
        <f t="shared" si="1"/>
        <v>0</v>
      </c>
      <c r="S10" s="125">
        <f t="shared" si="2"/>
        <v>0</v>
      </c>
      <c r="T10" s="127">
        <f>R10+(S10/R5)</f>
        <v>0</v>
      </c>
      <c r="U10" s="131">
        <f>T10/T17%</f>
        <v>0</v>
      </c>
      <c r="V10" s="385"/>
      <c r="W10" s="386"/>
      <c r="X10" s="385"/>
      <c r="Y10" s="386"/>
      <c r="Z10" s="250">
        <f t="shared" si="3"/>
        <v>0</v>
      </c>
      <c r="AA10" s="125">
        <f t="shared" si="4"/>
        <v>0</v>
      </c>
      <c r="AB10" s="127">
        <f>Z10+(AA10/Z5)</f>
        <v>0</v>
      </c>
      <c r="AC10" s="131">
        <f>AB10/AB17%</f>
        <v>0</v>
      </c>
      <c r="AD10" s="385"/>
      <c r="AE10" s="386"/>
      <c r="AF10" s="385"/>
      <c r="AG10" s="386"/>
      <c r="AH10" s="250">
        <f t="shared" si="5"/>
        <v>0</v>
      </c>
      <c r="AI10" s="125">
        <f t="shared" si="6"/>
        <v>0</v>
      </c>
      <c r="AJ10" s="127">
        <f>AH10+(AI10/AH5)</f>
        <v>0</v>
      </c>
      <c r="AK10" s="131">
        <f>AJ10/AJ17%</f>
        <v>0</v>
      </c>
      <c r="AL10" s="385"/>
      <c r="AM10" s="386"/>
      <c r="AN10" s="385"/>
      <c r="AO10" s="386"/>
      <c r="AP10" s="250">
        <f t="shared" si="7"/>
        <v>0</v>
      </c>
      <c r="AQ10" s="125">
        <f t="shared" si="8"/>
        <v>0</v>
      </c>
      <c r="AR10" s="127">
        <f>AP10+(AQ10/AP5)</f>
        <v>0</v>
      </c>
      <c r="AS10" s="131">
        <f>AR10/AR17%</f>
        <v>0</v>
      </c>
      <c r="AT10" s="385"/>
      <c r="AU10" s="386"/>
      <c r="AV10" s="385"/>
      <c r="AW10" s="386"/>
      <c r="AX10" s="250">
        <f t="shared" si="9"/>
        <v>0</v>
      </c>
      <c r="AY10" s="125">
        <f t="shared" si="10"/>
        <v>0</v>
      </c>
      <c r="AZ10" s="127">
        <f>AX10+(AY10/AX5)</f>
        <v>0</v>
      </c>
      <c r="BA10" s="131">
        <f>AZ10/AZ17%</f>
        <v>0</v>
      </c>
      <c r="BB10" s="385"/>
      <c r="BC10" s="386"/>
      <c r="BD10" s="385"/>
      <c r="BE10" s="386"/>
      <c r="BF10" s="250">
        <f t="shared" si="11"/>
        <v>0</v>
      </c>
      <c r="BG10" s="125">
        <f t="shared" si="12"/>
        <v>0</v>
      </c>
      <c r="BH10" s="127">
        <f>BF10+(BG10/BF5)</f>
        <v>0</v>
      </c>
      <c r="BI10" s="131">
        <f>BH10/BH17%</f>
        <v>0</v>
      </c>
      <c r="BJ10" s="385"/>
      <c r="BK10" s="386"/>
      <c r="BL10" s="385"/>
      <c r="BM10" s="386"/>
      <c r="BN10" s="250">
        <f t="shared" si="13"/>
        <v>0</v>
      </c>
      <c r="BO10" s="125">
        <f t="shared" si="14"/>
        <v>0</v>
      </c>
      <c r="BP10" s="127">
        <f>BN10+(BO10/BN5)</f>
        <v>0</v>
      </c>
      <c r="BQ10" s="131">
        <f>BP10/BP17%</f>
        <v>0</v>
      </c>
      <c r="BR10" s="385"/>
      <c r="BS10" s="386"/>
      <c r="BT10" s="385"/>
      <c r="BU10" s="386"/>
      <c r="BV10" s="250">
        <f t="shared" si="15"/>
        <v>0</v>
      </c>
      <c r="BW10" s="125">
        <f t="shared" si="16"/>
        <v>0</v>
      </c>
      <c r="BX10" s="127">
        <f>BV10+(BW10/BV5)</f>
        <v>0</v>
      </c>
      <c r="BY10" s="131">
        <f>BX10/BX17%</f>
        <v>0</v>
      </c>
      <c r="BZ10" s="385"/>
      <c r="CA10" s="386"/>
      <c r="CB10" s="385"/>
      <c r="CC10" s="386"/>
      <c r="CD10" s="250">
        <f t="shared" si="17"/>
        <v>0</v>
      </c>
      <c r="CE10" s="125">
        <f t="shared" si="18"/>
        <v>0</v>
      </c>
      <c r="CF10" s="127">
        <f>CD10+(CE10/CD5)</f>
        <v>0</v>
      </c>
      <c r="CG10" s="131">
        <f>CF10/CF17%</f>
        <v>0</v>
      </c>
      <c r="CH10" s="385"/>
      <c r="CI10" s="386"/>
      <c r="CJ10" s="385"/>
      <c r="CK10" s="386"/>
      <c r="CL10" s="250">
        <f t="shared" si="19"/>
        <v>0</v>
      </c>
      <c r="CM10" s="125">
        <f t="shared" si="20"/>
        <v>0</v>
      </c>
      <c r="CN10" s="127">
        <f>CL10+(CM10/CL5)</f>
        <v>0</v>
      </c>
      <c r="CO10" s="131">
        <f>CN10/CN17%</f>
        <v>0</v>
      </c>
      <c r="CP10" s="385"/>
      <c r="CQ10" s="386"/>
      <c r="CR10" s="385"/>
      <c r="CS10" s="386"/>
      <c r="CT10" s="250">
        <f t="shared" si="21"/>
        <v>0</v>
      </c>
      <c r="CU10" s="125">
        <f t="shared" si="22"/>
        <v>0</v>
      </c>
      <c r="CV10" s="127">
        <f>CT10+(CU10/CT5)</f>
        <v>0</v>
      </c>
      <c r="CW10" s="131">
        <f>CV10/CV17%</f>
        <v>0</v>
      </c>
      <c r="CX10" s="385"/>
      <c r="CY10" s="386"/>
      <c r="CZ10" s="385"/>
      <c r="DA10" s="386"/>
    </row>
    <row r="11" spans="1:105" ht="20.25" customHeight="1" x14ac:dyDescent="0.2">
      <c r="A11" s="11" t="s">
        <v>153</v>
      </c>
      <c r="B11" s="257">
        <v>25</v>
      </c>
      <c r="C11" s="369">
        <v>0</v>
      </c>
      <c r="D11" s="159">
        <f>B11+(C11/B5)</f>
        <v>25</v>
      </c>
      <c r="E11" s="131">
        <f>D11/D17%</f>
        <v>0.24666995559940802</v>
      </c>
      <c r="F11" s="385"/>
      <c r="G11" s="386"/>
      <c r="H11" s="389"/>
      <c r="I11" s="390"/>
      <c r="J11" s="250">
        <f t="shared" si="0"/>
        <v>25</v>
      </c>
      <c r="K11" s="125">
        <f t="shared" si="0"/>
        <v>0</v>
      </c>
      <c r="L11" s="127">
        <f>J11+(K11/J5)</f>
        <v>25</v>
      </c>
      <c r="M11" s="131">
        <f>L11/L17%</f>
        <v>0.24666995559940802</v>
      </c>
      <c r="N11" s="385"/>
      <c r="O11" s="386"/>
      <c r="P11" s="389"/>
      <c r="Q11" s="390"/>
      <c r="R11" s="250">
        <f t="shared" si="1"/>
        <v>25</v>
      </c>
      <c r="S11" s="125">
        <f t="shared" si="2"/>
        <v>0</v>
      </c>
      <c r="T11" s="127">
        <f>R11+(S11/R5)</f>
        <v>25</v>
      </c>
      <c r="U11" s="131">
        <f>T11/T17%</f>
        <v>0.24666995559940802</v>
      </c>
      <c r="V11" s="385"/>
      <c r="W11" s="386"/>
      <c r="X11" s="389"/>
      <c r="Y11" s="390"/>
      <c r="Z11" s="250">
        <f t="shared" si="3"/>
        <v>25</v>
      </c>
      <c r="AA11" s="125">
        <f t="shared" si="4"/>
        <v>0</v>
      </c>
      <c r="AB11" s="127">
        <f>Z11+(AA11/Z5)</f>
        <v>25</v>
      </c>
      <c r="AC11" s="131">
        <f>AB11/AB17%</f>
        <v>0.24666995559940802</v>
      </c>
      <c r="AD11" s="385"/>
      <c r="AE11" s="386"/>
      <c r="AF11" s="389"/>
      <c r="AG11" s="390"/>
      <c r="AH11" s="250">
        <f t="shared" si="5"/>
        <v>25</v>
      </c>
      <c r="AI11" s="125">
        <f t="shared" si="6"/>
        <v>0</v>
      </c>
      <c r="AJ11" s="127">
        <f>AH11+(AI11/AH5)</f>
        <v>25</v>
      </c>
      <c r="AK11" s="131">
        <f>AJ11/AJ17%</f>
        <v>0.24666995559940802</v>
      </c>
      <c r="AL11" s="385"/>
      <c r="AM11" s="386"/>
      <c r="AN11" s="389"/>
      <c r="AO11" s="390"/>
      <c r="AP11" s="250">
        <f t="shared" si="7"/>
        <v>25</v>
      </c>
      <c r="AQ11" s="125">
        <f t="shared" si="8"/>
        <v>0</v>
      </c>
      <c r="AR11" s="127">
        <f>AP11+(AQ11/AP5)</f>
        <v>25</v>
      </c>
      <c r="AS11" s="131">
        <f>AR11/AR17%</f>
        <v>0.24666995559940802</v>
      </c>
      <c r="AT11" s="385"/>
      <c r="AU11" s="386"/>
      <c r="AV11" s="389"/>
      <c r="AW11" s="390"/>
      <c r="AX11" s="250">
        <f t="shared" si="9"/>
        <v>25</v>
      </c>
      <c r="AY11" s="125">
        <f t="shared" si="10"/>
        <v>0</v>
      </c>
      <c r="AZ11" s="127">
        <f>AX11+(AY11/AX5)</f>
        <v>25</v>
      </c>
      <c r="BA11" s="131">
        <f>AZ11/AZ17%</f>
        <v>0.24666995559940802</v>
      </c>
      <c r="BB11" s="385"/>
      <c r="BC11" s="386"/>
      <c r="BD11" s="389"/>
      <c r="BE11" s="390"/>
      <c r="BF11" s="250">
        <f t="shared" si="11"/>
        <v>25</v>
      </c>
      <c r="BG11" s="125">
        <f t="shared" si="12"/>
        <v>0</v>
      </c>
      <c r="BH11" s="127">
        <f>BF11+(BG11/BF5)</f>
        <v>25</v>
      </c>
      <c r="BI11" s="131">
        <f>BH11/BH17%</f>
        <v>0.24666995559940802</v>
      </c>
      <c r="BJ11" s="385"/>
      <c r="BK11" s="386"/>
      <c r="BL11" s="389"/>
      <c r="BM11" s="390"/>
      <c r="BN11" s="250">
        <f t="shared" si="13"/>
        <v>25</v>
      </c>
      <c r="BO11" s="125">
        <f t="shared" si="14"/>
        <v>0</v>
      </c>
      <c r="BP11" s="127">
        <f>BN11+(BO11/BN5)</f>
        <v>25</v>
      </c>
      <c r="BQ11" s="131">
        <f>BP11/BP17%</f>
        <v>0.24666995559940802</v>
      </c>
      <c r="BR11" s="385"/>
      <c r="BS11" s="386"/>
      <c r="BT11" s="389"/>
      <c r="BU11" s="390"/>
      <c r="BV11" s="250">
        <f t="shared" si="15"/>
        <v>25</v>
      </c>
      <c r="BW11" s="125">
        <f t="shared" si="16"/>
        <v>0</v>
      </c>
      <c r="BX11" s="127">
        <f>BV11+(BW11/BV5)</f>
        <v>25</v>
      </c>
      <c r="BY11" s="131">
        <f>BX11/BX17%</f>
        <v>0.24666995559940802</v>
      </c>
      <c r="BZ11" s="385"/>
      <c r="CA11" s="386"/>
      <c r="CB11" s="389"/>
      <c r="CC11" s="390"/>
      <c r="CD11" s="250">
        <f t="shared" si="17"/>
        <v>25</v>
      </c>
      <c r="CE11" s="125">
        <f t="shared" si="18"/>
        <v>0</v>
      </c>
      <c r="CF11" s="127">
        <f>CD11+(CE11/CD5)</f>
        <v>25</v>
      </c>
      <c r="CG11" s="131">
        <f>CF11/CF17%</f>
        <v>0.24666995559940802</v>
      </c>
      <c r="CH11" s="385"/>
      <c r="CI11" s="386"/>
      <c r="CJ11" s="389"/>
      <c r="CK11" s="390"/>
      <c r="CL11" s="250">
        <f t="shared" si="19"/>
        <v>25</v>
      </c>
      <c r="CM11" s="125">
        <f t="shared" si="20"/>
        <v>0</v>
      </c>
      <c r="CN11" s="127">
        <f>CL11+(CM11/CL5)</f>
        <v>25</v>
      </c>
      <c r="CO11" s="131">
        <f>CN11/CN17%</f>
        <v>0.24666995559940802</v>
      </c>
      <c r="CP11" s="385"/>
      <c r="CQ11" s="386"/>
      <c r="CR11" s="389"/>
      <c r="CS11" s="390"/>
      <c r="CT11" s="250">
        <f t="shared" si="21"/>
        <v>25</v>
      </c>
      <c r="CU11" s="125">
        <f t="shared" si="22"/>
        <v>0</v>
      </c>
      <c r="CV11" s="127">
        <f>CT11+(CU11/CT5)</f>
        <v>25</v>
      </c>
      <c r="CW11" s="131">
        <f>CV11/CV17%</f>
        <v>0.24666995559940802</v>
      </c>
      <c r="CX11" s="385"/>
      <c r="CY11" s="386"/>
      <c r="CZ11" s="389"/>
      <c r="DA11" s="390"/>
    </row>
    <row r="12" spans="1:105" ht="20.25" customHeight="1" x14ac:dyDescent="0.2">
      <c r="A12" s="11" t="s">
        <v>13</v>
      </c>
      <c r="B12" s="370">
        <v>60</v>
      </c>
      <c r="C12" s="367">
        <v>0</v>
      </c>
      <c r="D12" s="159">
        <f>B12+(C12/B5)</f>
        <v>60</v>
      </c>
      <c r="E12" s="131">
        <f>D12/D17%</f>
        <v>0.59200789343857918</v>
      </c>
      <c r="F12" s="385"/>
      <c r="G12" s="386"/>
      <c r="H12" s="389" t="s">
        <v>179</v>
      </c>
      <c r="I12" s="390"/>
      <c r="J12" s="250">
        <f t="shared" si="0"/>
        <v>60</v>
      </c>
      <c r="K12" s="125">
        <f t="shared" si="0"/>
        <v>0</v>
      </c>
      <c r="L12" s="127">
        <f>J12+(K12/J5)</f>
        <v>60</v>
      </c>
      <c r="M12" s="131">
        <f>L12/L17%</f>
        <v>0.59200789343857918</v>
      </c>
      <c r="N12" s="385"/>
      <c r="O12" s="386"/>
      <c r="P12" s="389"/>
      <c r="Q12" s="390"/>
      <c r="R12" s="250">
        <f t="shared" si="1"/>
        <v>60</v>
      </c>
      <c r="S12" s="125">
        <f t="shared" si="2"/>
        <v>0</v>
      </c>
      <c r="T12" s="127">
        <f>R12+(S12/R5)</f>
        <v>60</v>
      </c>
      <c r="U12" s="131">
        <f>T12/T17%</f>
        <v>0.59200789343857918</v>
      </c>
      <c r="V12" s="385"/>
      <c r="W12" s="386"/>
      <c r="X12" s="389"/>
      <c r="Y12" s="390"/>
      <c r="Z12" s="250">
        <f t="shared" si="3"/>
        <v>60</v>
      </c>
      <c r="AA12" s="125">
        <f t="shared" si="4"/>
        <v>0</v>
      </c>
      <c r="AB12" s="127">
        <f>Z12+(AA12/Z5)</f>
        <v>60</v>
      </c>
      <c r="AC12" s="131">
        <f>AB12/AB17%</f>
        <v>0.59200789343857918</v>
      </c>
      <c r="AD12" s="385"/>
      <c r="AE12" s="386"/>
      <c r="AF12" s="389"/>
      <c r="AG12" s="390"/>
      <c r="AH12" s="250">
        <f t="shared" si="5"/>
        <v>60</v>
      </c>
      <c r="AI12" s="125">
        <f t="shared" si="6"/>
        <v>0</v>
      </c>
      <c r="AJ12" s="127">
        <f>AH12+(AI12/AH5)</f>
        <v>60</v>
      </c>
      <c r="AK12" s="131">
        <f>AJ12/AJ17%</f>
        <v>0.59200789343857918</v>
      </c>
      <c r="AL12" s="385"/>
      <c r="AM12" s="386"/>
      <c r="AN12" s="389"/>
      <c r="AO12" s="390"/>
      <c r="AP12" s="250">
        <f t="shared" si="7"/>
        <v>60</v>
      </c>
      <c r="AQ12" s="125">
        <f t="shared" si="8"/>
        <v>0</v>
      </c>
      <c r="AR12" s="127">
        <f>AP12+(AQ12/AP5)</f>
        <v>60</v>
      </c>
      <c r="AS12" s="131">
        <f>AR12/AR17%</f>
        <v>0.59200789343857918</v>
      </c>
      <c r="AT12" s="385"/>
      <c r="AU12" s="386"/>
      <c r="AV12" s="389"/>
      <c r="AW12" s="390"/>
      <c r="AX12" s="250">
        <f t="shared" si="9"/>
        <v>60</v>
      </c>
      <c r="AY12" s="125">
        <f t="shared" si="10"/>
        <v>0</v>
      </c>
      <c r="AZ12" s="127">
        <f>AX12+(AY12/AX5)</f>
        <v>60</v>
      </c>
      <c r="BA12" s="131">
        <f>AZ12/AZ17%</f>
        <v>0.59200789343857918</v>
      </c>
      <c r="BB12" s="385"/>
      <c r="BC12" s="386"/>
      <c r="BD12" s="389"/>
      <c r="BE12" s="390"/>
      <c r="BF12" s="250">
        <f t="shared" si="11"/>
        <v>60</v>
      </c>
      <c r="BG12" s="125">
        <f t="shared" si="12"/>
        <v>0</v>
      </c>
      <c r="BH12" s="127">
        <f>BF12+(BG12/BF5)</f>
        <v>60</v>
      </c>
      <c r="BI12" s="131">
        <f>BH12/BH17%</f>
        <v>0.59200789343857918</v>
      </c>
      <c r="BJ12" s="385"/>
      <c r="BK12" s="386"/>
      <c r="BL12" s="389"/>
      <c r="BM12" s="390"/>
      <c r="BN12" s="250">
        <f t="shared" si="13"/>
        <v>60</v>
      </c>
      <c r="BO12" s="125">
        <f t="shared" si="14"/>
        <v>0</v>
      </c>
      <c r="BP12" s="127">
        <f>BN12+(BO12/BN5)</f>
        <v>60</v>
      </c>
      <c r="BQ12" s="131">
        <f>BP12/BP17%</f>
        <v>0.59200789343857918</v>
      </c>
      <c r="BR12" s="385"/>
      <c r="BS12" s="386"/>
      <c r="BT12" s="389"/>
      <c r="BU12" s="390"/>
      <c r="BV12" s="250">
        <f t="shared" si="15"/>
        <v>60</v>
      </c>
      <c r="BW12" s="125">
        <f t="shared" si="16"/>
        <v>0</v>
      </c>
      <c r="BX12" s="127">
        <f>BV12+(BW12/BV5)</f>
        <v>60</v>
      </c>
      <c r="BY12" s="131">
        <f>BX12/BX17%</f>
        <v>0.59200789343857918</v>
      </c>
      <c r="BZ12" s="385"/>
      <c r="CA12" s="386"/>
      <c r="CB12" s="389"/>
      <c r="CC12" s="390"/>
      <c r="CD12" s="250">
        <f t="shared" si="17"/>
        <v>60</v>
      </c>
      <c r="CE12" s="125">
        <f t="shared" si="18"/>
        <v>0</v>
      </c>
      <c r="CF12" s="127">
        <f>CD12+(CE12/CD5)</f>
        <v>60</v>
      </c>
      <c r="CG12" s="131">
        <f>CF12/CF17%</f>
        <v>0.59200789343857918</v>
      </c>
      <c r="CH12" s="385"/>
      <c r="CI12" s="386"/>
      <c r="CJ12" s="389"/>
      <c r="CK12" s="390"/>
      <c r="CL12" s="250">
        <f t="shared" si="19"/>
        <v>60</v>
      </c>
      <c r="CM12" s="125">
        <f t="shared" si="20"/>
        <v>0</v>
      </c>
      <c r="CN12" s="127">
        <f>CL12+(CM12/CL5)</f>
        <v>60</v>
      </c>
      <c r="CO12" s="131">
        <f>CN12/CN17%</f>
        <v>0.59200789343857918</v>
      </c>
      <c r="CP12" s="385"/>
      <c r="CQ12" s="386"/>
      <c r="CR12" s="389"/>
      <c r="CS12" s="390"/>
      <c r="CT12" s="250">
        <f t="shared" si="21"/>
        <v>60</v>
      </c>
      <c r="CU12" s="125">
        <f t="shared" si="22"/>
        <v>0</v>
      </c>
      <c r="CV12" s="127">
        <f>CT12+(CU12/CT5)</f>
        <v>60</v>
      </c>
      <c r="CW12" s="131">
        <f>CV12/CV17%</f>
        <v>0.59200789343857918</v>
      </c>
      <c r="CX12" s="385"/>
      <c r="CY12" s="386"/>
      <c r="CZ12" s="389"/>
      <c r="DA12" s="390"/>
    </row>
    <row r="13" spans="1:105" ht="20.25" customHeight="1" x14ac:dyDescent="0.2">
      <c r="A13" s="11" t="s">
        <v>174</v>
      </c>
      <c r="B13" s="370">
        <v>0</v>
      </c>
      <c r="C13" s="367">
        <v>0</v>
      </c>
      <c r="D13" s="159">
        <f>B13+(C13/B5)</f>
        <v>0</v>
      </c>
      <c r="E13" s="131">
        <f>D13/D17%</f>
        <v>0</v>
      </c>
      <c r="F13" s="385"/>
      <c r="G13" s="386"/>
      <c r="H13" s="389"/>
      <c r="I13" s="390"/>
      <c r="J13" s="250">
        <f t="shared" si="0"/>
        <v>0</v>
      </c>
      <c r="K13" s="125">
        <f t="shared" si="0"/>
        <v>0</v>
      </c>
      <c r="L13" s="127">
        <f>J13+(K13/J5)</f>
        <v>0</v>
      </c>
      <c r="M13" s="131">
        <f>L13/L17%</f>
        <v>0</v>
      </c>
      <c r="N13" s="385"/>
      <c r="O13" s="386"/>
      <c r="P13" s="389"/>
      <c r="Q13" s="390"/>
      <c r="R13" s="250">
        <f t="shared" si="1"/>
        <v>0</v>
      </c>
      <c r="S13" s="125">
        <f t="shared" si="2"/>
        <v>0</v>
      </c>
      <c r="T13" s="127">
        <f>R13+(S13/R5)</f>
        <v>0</v>
      </c>
      <c r="U13" s="131">
        <f>T13/T17%</f>
        <v>0</v>
      </c>
      <c r="V13" s="385"/>
      <c r="W13" s="386"/>
      <c r="X13" s="389"/>
      <c r="Y13" s="390"/>
      <c r="Z13" s="250">
        <f t="shared" si="3"/>
        <v>0</v>
      </c>
      <c r="AA13" s="125">
        <f t="shared" si="4"/>
        <v>0</v>
      </c>
      <c r="AB13" s="127">
        <f>Z13+(AA13/Z5)</f>
        <v>0</v>
      </c>
      <c r="AC13" s="131">
        <f>AB13/AB17%</f>
        <v>0</v>
      </c>
      <c r="AD13" s="385"/>
      <c r="AE13" s="386"/>
      <c r="AF13" s="389"/>
      <c r="AG13" s="390"/>
      <c r="AH13" s="250">
        <f t="shared" si="5"/>
        <v>0</v>
      </c>
      <c r="AI13" s="125">
        <f t="shared" si="6"/>
        <v>0</v>
      </c>
      <c r="AJ13" s="127">
        <f>AH13+(AI13/AH5)</f>
        <v>0</v>
      </c>
      <c r="AK13" s="131">
        <f>AJ13/AJ17%</f>
        <v>0</v>
      </c>
      <c r="AL13" s="385"/>
      <c r="AM13" s="386"/>
      <c r="AN13" s="389"/>
      <c r="AO13" s="390"/>
      <c r="AP13" s="250">
        <f t="shared" si="7"/>
        <v>0</v>
      </c>
      <c r="AQ13" s="125">
        <f t="shared" si="8"/>
        <v>0</v>
      </c>
      <c r="AR13" s="127">
        <f>AP13+(AQ13/AP5)</f>
        <v>0</v>
      </c>
      <c r="AS13" s="131">
        <f>AR13/AR17%</f>
        <v>0</v>
      </c>
      <c r="AT13" s="385"/>
      <c r="AU13" s="386"/>
      <c r="AV13" s="389"/>
      <c r="AW13" s="390"/>
      <c r="AX13" s="250">
        <f t="shared" si="9"/>
        <v>0</v>
      </c>
      <c r="AY13" s="125">
        <f t="shared" si="10"/>
        <v>0</v>
      </c>
      <c r="AZ13" s="127">
        <f>AX13+(AY13/AX5)</f>
        <v>0</v>
      </c>
      <c r="BA13" s="131">
        <f>AZ13/AZ17%</f>
        <v>0</v>
      </c>
      <c r="BB13" s="385"/>
      <c r="BC13" s="386"/>
      <c r="BD13" s="389"/>
      <c r="BE13" s="390"/>
      <c r="BF13" s="250">
        <f t="shared" si="11"/>
        <v>0</v>
      </c>
      <c r="BG13" s="125">
        <f t="shared" si="12"/>
        <v>0</v>
      </c>
      <c r="BH13" s="127">
        <f>BF13+(BG13/BF5)</f>
        <v>0</v>
      </c>
      <c r="BI13" s="131">
        <f>BH13/BH17%</f>
        <v>0</v>
      </c>
      <c r="BJ13" s="385"/>
      <c r="BK13" s="386"/>
      <c r="BL13" s="389"/>
      <c r="BM13" s="390"/>
      <c r="BN13" s="250">
        <f t="shared" si="13"/>
        <v>0</v>
      </c>
      <c r="BO13" s="125">
        <f t="shared" si="14"/>
        <v>0</v>
      </c>
      <c r="BP13" s="127">
        <f>BN13+(BO13/BN5)</f>
        <v>0</v>
      </c>
      <c r="BQ13" s="131">
        <f>BP13/BP17%</f>
        <v>0</v>
      </c>
      <c r="BR13" s="385"/>
      <c r="BS13" s="386"/>
      <c r="BT13" s="389"/>
      <c r="BU13" s="390"/>
      <c r="BV13" s="250">
        <f t="shared" si="15"/>
        <v>0</v>
      </c>
      <c r="BW13" s="125">
        <f t="shared" si="16"/>
        <v>0</v>
      </c>
      <c r="BX13" s="127">
        <f>BV13+(BW13/BV5)</f>
        <v>0</v>
      </c>
      <c r="BY13" s="131">
        <f>BX13/BX17%</f>
        <v>0</v>
      </c>
      <c r="BZ13" s="385"/>
      <c r="CA13" s="386"/>
      <c r="CB13" s="389"/>
      <c r="CC13" s="390"/>
      <c r="CD13" s="250">
        <f t="shared" si="17"/>
        <v>0</v>
      </c>
      <c r="CE13" s="125">
        <f t="shared" si="18"/>
        <v>0</v>
      </c>
      <c r="CF13" s="127">
        <f>CD13+(CE13/CD5)</f>
        <v>0</v>
      </c>
      <c r="CG13" s="131">
        <f>CF13/CF17%</f>
        <v>0</v>
      </c>
      <c r="CH13" s="385"/>
      <c r="CI13" s="386"/>
      <c r="CJ13" s="389"/>
      <c r="CK13" s="390"/>
      <c r="CL13" s="250">
        <f t="shared" si="19"/>
        <v>0</v>
      </c>
      <c r="CM13" s="125">
        <f t="shared" si="20"/>
        <v>0</v>
      </c>
      <c r="CN13" s="127">
        <f>CL13+(CM13/CL5)</f>
        <v>0</v>
      </c>
      <c r="CO13" s="131">
        <f>CN13/CN17%</f>
        <v>0</v>
      </c>
      <c r="CP13" s="385"/>
      <c r="CQ13" s="386"/>
      <c r="CR13" s="389"/>
      <c r="CS13" s="390"/>
      <c r="CT13" s="250">
        <f t="shared" si="21"/>
        <v>0</v>
      </c>
      <c r="CU13" s="125">
        <f t="shared" si="22"/>
        <v>0</v>
      </c>
      <c r="CV13" s="127">
        <f>CT13+(CU13/CT5)</f>
        <v>0</v>
      </c>
      <c r="CW13" s="131">
        <f>CV13/CV17%</f>
        <v>0</v>
      </c>
      <c r="CX13" s="385"/>
      <c r="CY13" s="386"/>
      <c r="CZ13" s="389"/>
      <c r="DA13" s="390"/>
    </row>
    <row r="14" spans="1:105" ht="20.25" customHeight="1" x14ac:dyDescent="0.2">
      <c r="A14" s="11" t="s">
        <v>175</v>
      </c>
      <c r="B14" s="257">
        <v>50</v>
      </c>
      <c r="C14" s="369">
        <v>0</v>
      </c>
      <c r="D14" s="159">
        <f>B14+(C14/B5)</f>
        <v>50</v>
      </c>
      <c r="E14" s="131">
        <f>D14/D17%</f>
        <v>0.49333991119881604</v>
      </c>
      <c r="F14" s="385"/>
      <c r="G14" s="386"/>
      <c r="H14" s="389" t="s">
        <v>176</v>
      </c>
      <c r="I14" s="390"/>
      <c r="J14" s="250">
        <f t="shared" si="0"/>
        <v>50</v>
      </c>
      <c r="K14" s="125">
        <f t="shared" si="0"/>
        <v>0</v>
      </c>
      <c r="L14" s="127">
        <f>J14+(K14/J5)</f>
        <v>50</v>
      </c>
      <c r="M14" s="131">
        <f>L14/L17%</f>
        <v>0.49333991119881604</v>
      </c>
      <c r="N14" s="385"/>
      <c r="O14" s="386"/>
      <c r="P14" s="389"/>
      <c r="Q14" s="390"/>
      <c r="R14" s="250">
        <f t="shared" si="1"/>
        <v>50</v>
      </c>
      <c r="S14" s="125">
        <f t="shared" si="2"/>
        <v>0</v>
      </c>
      <c r="T14" s="127">
        <f>R14+(S14/R5)</f>
        <v>50</v>
      </c>
      <c r="U14" s="131">
        <f>T14/T17%</f>
        <v>0.49333991119881604</v>
      </c>
      <c r="V14" s="385"/>
      <c r="W14" s="386"/>
      <c r="X14" s="389"/>
      <c r="Y14" s="390"/>
      <c r="Z14" s="250">
        <f t="shared" si="3"/>
        <v>50</v>
      </c>
      <c r="AA14" s="125">
        <f t="shared" si="4"/>
        <v>0</v>
      </c>
      <c r="AB14" s="127">
        <f>Z14+(AA14/Z5)</f>
        <v>50</v>
      </c>
      <c r="AC14" s="131">
        <f>AB14/AB17%</f>
        <v>0.49333991119881604</v>
      </c>
      <c r="AD14" s="385"/>
      <c r="AE14" s="386"/>
      <c r="AF14" s="389"/>
      <c r="AG14" s="390"/>
      <c r="AH14" s="250">
        <f t="shared" si="5"/>
        <v>50</v>
      </c>
      <c r="AI14" s="125">
        <f t="shared" si="6"/>
        <v>0</v>
      </c>
      <c r="AJ14" s="127">
        <f>AH14+(AI14/AH5)</f>
        <v>50</v>
      </c>
      <c r="AK14" s="131">
        <f>AJ14/AJ17%</f>
        <v>0.49333991119881604</v>
      </c>
      <c r="AL14" s="385"/>
      <c r="AM14" s="386"/>
      <c r="AN14" s="389"/>
      <c r="AO14" s="390"/>
      <c r="AP14" s="250">
        <f t="shared" si="7"/>
        <v>50</v>
      </c>
      <c r="AQ14" s="125">
        <f t="shared" si="8"/>
        <v>0</v>
      </c>
      <c r="AR14" s="127">
        <f>AP14+(AQ14/AP5)</f>
        <v>50</v>
      </c>
      <c r="AS14" s="131">
        <f>AR14/AR17%</f>
        <v>0.49333991119881604</v>
      </c>
      <c r="AT14" s="385"/>
      <c r="AU14" s="386"/>
      <c r="AV14" s="389"/>
      <c r="AW14" s="390"/>
      <c r="AX14" s="250">
        <f t="shared" si="9"/>
        <v>50</v>
      </c>
      <c r="AY14" s="125">
        <f t="shared" si="10"/>
        <v>0</v>
      </c>
      <c r="AZ14" s="127">
        <f>AX14+(AY14/AX5)</f>
        <v>50</v>
      </c>
      <c r="BA14" s="131">
        <f>AZ14/AZ17%</f>
        <v>0.49333991119881604</v>
      </c>
      <c r="BB14" s="385"/>
      <c r="BC14" s="386"/>
      <c r="BD14" s="389"/>
      <c r="BE14" s="390"/>
      <c r="BF14" s="250">
        <f t="shared" si="11"/>
        <v>50</v>
      </c>
      <c r="BG14" s="125">
        <f t="shared" si="12"/>
        <v>0</v>
      </c>
      <c r="BH14" s="127">
        <f>BF14+(BG14/BF5)</f>
        <v>50</v>
      </c>
      <c r="BI14" s="131">
        <f>BH14/BH17%</f>
        <v>0.49333991119881604</v>
      </c>
      <c r="BJ14" s="385"/>
      <c r="BK14" s="386"/>
      <c r="BL14" s="389"/>
      <c r="BM14" s="390"/>
      <c r="BN14" s="250">
        <f t="shared" si="13"/>
        <v>50</v>
      </c>
      <c r="BO14" s="125">
        <f t="shared" si="14"/>
        <v>0</v>
      </c>
      <c r="BP14" s="127">
        <f>BN14+(BO14/BN5)</f>
        <v>50</v>
      </c>
      <c r="BQ14" s="131">
        <f>BP14/BP17%</f>
        <v>0.49333991119881604</v>
      </c>
      <c r="BR14" s="385"/>
      <c r="BS14" s="386"/>
      <c r="BT14" s="389"/>
      <c r="BU14" s="390"/>
      <c r="BV14" s="250">
        <f t="shared" si="15"/>
        <v>50</v>
      </c>
      <c r="BW14" s="125">
        <f t="shared" si="16"/>
        <v>0</v>
      </c>
      <c r="BX14" s="127">
        <f>BV14+(BW14/BV5)</f>
        <v>50</v>
      </c>
      <c r="BY14" s="131">
        <f>BX14/BX17%</f>
        <v>0.49333991119881604</v>
      </c>
      <c r="BZ14" s="385"/>
      <c r="CA14" s="386"/>
      <c r="CB14" s="389"/>
      <c r="CC14" s="390"/>
      <c r="CD14" s="250">
        <f t="shared" si="17"/>
        <v>50</v>
      </c>
      <c r="CE14" s="125">
        <f t="shared" si="18"/>
        <v>0</v>
      </c>
      <c r="CF14" s="127">
        <f>CD14+(CE14/CD5)</f>
        <v>50</v>
      </c>
      <c r="CG14" s="131">
        <f>CF14/CF17%</f>
        <v>0.49333991119881604</v>
      </c>
      <c r="CH14" s="385"/>
      <c r="CI14" s="386"/>
      <c r="CJ14" s="389"/>
      <c r="CK14" s="390"/>
      <c r="CL14" s="250">
        <f t="shared" si="19"/>
        <v>50</v>
      </c>
      <c r="CM14" s="125">
        <f t="shared" si="20"/>
        <v>0</v>
      </c>
      <c r="CN14" s="127">
        <f>CL14+(CM14/CL5)</f>
        <v>50</v>
      </c>
      <c r="CO14" s="131">
        <f>CN14/CN17%</f>
        <v>0.49333991119881604</v>
      </c>
      <c r="CP14" s="385"/>
      <c r="CQ14" s="386"/>
      <c r="CR14" s="389"/>
      <c r="CS14" s="390"/>
      <c r="CT14" s="250">
        <f t="shared" si="21"/>
        <v>50</v>
      </c>
      <c r="CU14" s="125">
        <f t="shared" si="22"/>
        <v>0</v>
      </c>
      <c r="CV14" s="127">
        <f>CT14+(CU14/CT5)</f>
        <v>50</v>
      </c>
      <c r="CW14" s="131">
        <f>CV14/CV17%</f>
        <v>0.49333991119881604</v>
      </c>
      <c r="CX14" s="385"/>
      <c r="CY14" s="386"/>
      <c r="CZ14" s="389"/>
      <c r="DA14" s="390"/>
    </row>
    <row r="15" spans="1:105" ht="20.25" customHeight="1" x14ac:dyDescent="0.2">
      <c r="A15" s="273" t="s">
        <v>161</v>
      </c>
      <c r="B15" s="274">
        <v>0</v>
      </c>
      <c r="C15" s="371">
        <v>0</v>
      </c>
      <c r="D15" s="372">
        <f>B15+(C15/B5)</f>
        <v>0</v>
      </c>
      <c r="E15" s="275">
        <f>D15/D17%</f>
        <v>0</v>
      </c>
      <c r="F15" s="385"/>
      <c r="G15" s="386"/>
      <c r="H15" s="389"/>
      <c r="I15" s="390"/>
      <c r="J15" s="250">
        <f>B15+'Bi Weekly Cashflow'!B22</f>
        <v>0</v>
      </c>
      <c r="K15" s="125">
        <f>C15+'Bi Weekly Cashflow'!C22</f>
        <v>0</v>
      </c>
      <c r="L15" s="127">
        <f>J15+(K15/J5)</f>
        <v>0</v>
      </c>
      <c r="M15" s="131">
        <f>L15/L17%</f>
        <v>0</v>
      </c>
      <c r="N15" s="385"/>
      <c r="O15" s="386"/>
      <c r="P15" s="389"/>
      <c r="Q15" s="390"/>
      <c r="R15" s="250">
        <f>J15+'Bi Weekly Cashflow'!J22</f>
        <v>0</v>
      </c>
      <c r="S15" s="125">
        <f>K15+'Bi Weekly Cashflow'!K22</f>
        <v>0</v>
      </c>
      <c r="T15" s="127">
        <f>R15+(S15/R5)</f>
        <v>0</v>
      </c>
      <c r="U15" s="131">
        <f>T15/T17%</f>
        <v>0</v>
      </c>
      <c r="V15" s="385"/>
      <c r="W15" s="386"/>
      <c r="X15" s="389"/>
      <c r="Y15" s="390"/>
      <c r="Z15" s="250">
        <f>R15+'Bi Weekly Cashflow'!R22</f>
        <v>0</v>
      </c>
      <c r="AA15" s="125">
        <f>S15+'Bi Weekly Cashflow'!S22</f>
        <v>0</v>
      </c>
      <c r="AB15" s="127">
        <f>Z15+(AA15/Z5)</f>
        <v>0</v>
      </c>
      <c r="AC15" s="131">
        <f>AB15/AB17%</f>
        <v>0</v>
      </c>
      <c r="AD15" s="385"/>
      <c r="AE15" s="386"/>
      <c r="AF15" s="389"/>
      <c r="AG15" s="390"/>
      <c r="AH15" s="250">
        <f>Z15+'Bi Weekly Cashflow'!Z22</f>
        <v>0</v>
      </c>
      <c r="AI15" s="125">
        <f>AA15+'Bi Weekly Cashflow'!AA22</f>
        <v>0</v>
      </c>
      <c r="AJ15" s="127">
        <f>AH15+(AI15/AH5)</f>
        <v>0</v>
      </c>
      <c r="AK15" s="131">
        <f>AJ15/AJ17%</f>
        <v>0</v>
      </c>
      <c r="AL15" s="385"/>
      <c r="AM15" s="386"/>
      <c r="AN15" s="389"/>
      <c r="AO15" s="390"/>
      <c r="AP15" s="250">
        <f>AH15+'Bi Weekly Cashflow'!AH22</f>
        <v>0</v>
      </c>
      <c r="AQ15" s="125">
        <f>AI15+'Bi Weekly Cashflow'!AI22</f>
        <v>0</v>
      </c>
      <c r="AR15" s="127">
        <f>AP15+(AQ15/AP5)</f>
        <v>0</v>
      </c>
      <c r="AS15" s="131">
        <f>AR15/AR17%</f>
        <v>0</v>
      </c>
      <c r="AT15" s="385"/>
      <c r="AU15" s="386"/>
      <c r="AV15" s="389"/>
      <c r="AW15" s="390"/>
      <c r="AX15" s="250">
        <f>AP15+'Bi Weekly Cashflow'!AP22</f>
        <v>0</v>
      </c>
      <c r="AY15" s="125">
        <f>AQ15+'Bi Weekly Cashflow'!AQ22</f>
        <v>0</v>
      </c>
      <c r="AZ15" s="127">
        <f>AX15+(AY15/AX5)</f>
        <v>0</v>
      </c>
      <c r="BA15" s="131">
        <f>AZ15/AZ17%</f>
        <v>0</v>
      </c>
      <c r="BB15" s="385"/>
      <c r="BC15" s="386"/>
      <c r="BD15" s="389"/>
      <c r="BE15" s="390"/>
      <c r="BF15" s="250">
        <f>AX15+'Bi Weekly Cashflow'!AX22</f>
        <v>0</v>
      </c>
      <c r="BG15" s="125">
        <f>AY15+'Bi Weekly Cashflow'!AY22</f>
        <v>0</v>
      </c>
      <c r="BH15" s="127">
        <f>BF15+(BG15/BF5)</f>
        <v>0</v>
      </c>
      <c r="BI15" s="131">
        <f>BH15/BH17%</f>
        <v>0</v>
      </c>
      <c r="BJ15" s="385"/>
      <c r="BK15" s="386"/>
      <c r="BL15" s="389"/>
      <c r="BM15" s="390"/>
      <c r="BN15" s="250">
        <f>BF15+'Bi Weekly Cashflow'!BF22</f>
        <v>0</v>
      </c>
      <c r="BO15" s="125">
        <f>BG15+'Bi Weekly Cashflow'!BG22</f>
        <v>0</v>
      </c>
      <c r="BP15" s="127">
        <f>BN15+(BO15/BN5)</f>
        <v>0</v>
      </c>
      <c r="BQ15" s="131">
        <f>BP15/BP17%</f>
        <v>0</v>
      </c>
      <c r="BR15" s="385"/>
      <c r="BS15" s="386"/>
      <c r="BT15" s="389"/>
      <c r="BU15" s="390"/>
      <c r="BV15" s="250">
        <f>BN15+'Bi Weekly Cashflow'!BN22</f>
        <v>0</v>
      </c>
      <c r="BW15" s="125">
        <f>BO15+'Bi Weekly Cashflow'!BO22</f>
        <v>0</v>
      </c>
      <c r="BX15" s="127">
        <f>BV15+(BW15/BV5)</f>
        <v>0</v>
      </c>
      <c r="BY15" s="131">
        <f>BX15/BX17%</f>
        <v>0</v>
      </c>
      <c r="BZ15" s="385"/>
      <c r="CA15" s="386"/>
      <c r="CB15" s="389"/>
      <c r="CC15" s="390"/>
      <c r="CD15" s="250">
        <f>BV15+'Bi Weekly Cashflow'!BV22</f>
        <v>0</v>
      </c>
      <c r="CE15" s="125">
        <f>BW15+'Bi Weekly Cashflow'!BW22</f>
        <v>0</v>
      </c>
      <c r="CF15" s="127">
        <f>CD15+(CE15/CD5)</f>
        <v>0</v>
      </c>
      <c r="CG15" s="131">
        <f>CF15/CF17%</f>
        <v>0</v>
      </c>
      <c r="CH15" s="385"/>
      <c r="CI15" s="386"/>
      <c r="CJ15" s="389"/>
      <c r="CK15" s="390"/>
      <c r="CL15" s="250">
        <f>CD15+'Bi Weekly Cashflow'!CD22</f>
        <v>0</v>
      </c>
      <c r="CM15" s="125">
        <f>CE15+'Bi Weekly Cashflow'!CE22</f>
        <v>0</v>
      </c>
      <c r="CN15" s="127">
        <f>CL15+(CM15/CL5)</f>
        <v>0</v>
      </c>
      <c r="CO15" s="131">
        <f>CN15/CN17%</f>
        <v>0</v>
      </c>
      <c r="CP15" s="385"/>
      <c r="CQ15" s="386"/>
      <c r="CR15" s="389"/>
      <c r="CS15" s="390"/>
      <c r="CT15" s="250">
        <f>CL15+'Bi Weekly Cashflow'!CL22</f>
        <v>0</v>
      </c>
      <c r="CU15" s="125">
        <f>CM15+'Bi Weekly Cashflow'!CM22</f>
        <v>0</v>
      </c>
      <c r="CV15" s="127">
        <f>CT15+(CU15/CT5)</f>
        <v>0</v>
      </c>
      <c r="CW15" s="131">
        <f>CV15/CV17%</f>
        <v>0</v>
      </c>
      <c r="CX15" s="385"/>
      <c r="CY15" s="386"/>
      <c r="CZ15" s="389"/>
      <c r="DA15" s="390"/>
    </row>
    <row r="16" spans="1:105" ht="20.25" customHeight="1" x14ac:dyDescent="0.2">
      <c r="A16" s="273" t="s">
        <v>162</v>
      </c>
      <c r="B16" s="274">
        <v>0</v>
      </c>
      <c r="C16" s="371">
        <v>0</v>
      </c>
      <c r="D16" s="372">
        <f>B16+(C16/B5)</f>
        <v>0</v>
      </c>
      <c r="E16" s="275">
        <f>D16/D17%</f>
        <v>0</v>
      </c>
      <c r="F16" s="385"/>
      <c r="G16" s="386"/>
      <c r="H16" s="385"/>
      <c r="I16" s="386"/>
      <c r="J16" s="271">
        <f>B16+'Bi Weekly Cashflow'!B84</f>
        <v>0</v>
      </c>
      <c r="K16" s="270">
        <f>C16+'Bi Weekly Cashflow'!C84</f>
        <v>0</v>
      </c>
      <c r="L16" s="265">
        <f>J16+(K16/J5)</f>
        <v>0</v>
      </c>
      <c r="M16" s="272">
        <f>L16/L17%</f>
        <v>0</v>
      </c>
      <c r="N16" s="385"/>
      <c r="O16" s="386"/>
      <c r="P16" s="385"/>
      <c r="Q16" s="386"/>
      <c r="R16" s="271">
        <f>J16+'Bi Weekly Cashflow'!J84</f>
        <v>0</v>
      </c>
      <c r="S16" s="270">
        <f>K16+'Bi Weekly Cashflow'!K84</f>
        <v>0</v>
      </c>
      <c r="T16" s="265">
        <f>R16+(S16/R5)</f>
        <v>0</v>
      </c>
      <c r="U16" s="272">
        <f>T16/T17%</f>
        <v>0</v>
      </c>
      <c r="V16" s="385"/>
      <c r="W16" s="386"/>
      <c r="X16" s="385"/>
      <c r="Y16" s="386"/>
      <c r="Z16" s="271">
        <f>R16+'Bi Weekly Cashflow'!R84</f>
        <v>0</v>
      </c>
      <c r="AA16" s="270">
        <f>S16+'Bi Weekly Cashflow'!S84</f>
        <v>0</v>
      </c>
      <c r="AB16" s="265">
        <f>Z16+(AA16/Z5)</f>
        <v>0</v>
      </c>
      <c r="AC16" s="272">
        <f>AB16/AB17%</f>
        <v>0</v>
      </c>
      <c r="AD16" s="385"/>
      <c r="AE16" s="386"/>
      <c r="AF16" s="385"/>
      <c r="AG16" s="386"/>
      <c r="AH16" s="271">
        <f>Z16+'Bi Weekly Cashflow'!Z84</f>
        <v>0</v>
      </c>
      <c r="AI16" s="270">
        <f>AA16+'Bi Weekly Cashflow'!AA84</f>
        <v>0</v>
      </c>
      <c r="AJ16" s="265">
        <f>AH16+(AI16/AH5)</f>
        <v>0</v>
      </c>
      <c r="AK16" s="272">
        <f>AJ16/AJ17%</f>
        <v>0</v>
      </c>
      <c r="AL16" s="385"/>
      <c r="AM16" s="386"/>
      <c r="AN16" s="385"/>
      <c r="AO16" s="386"/>
      <c r="AP16" s="271">
        <f>AH16+'Bi Weekly Cashflow'!AH84</f>
        <v>0</v>
      </c>
      <c r="AQ16" s="270">
        <f>AI16+'Bi Weekly Cashflow'!AI84</f>
        <v>0</v>
      </c>
      <c r="AR16" s="265">
        <f>AP16+(AQ16/AP5)</f>
        <v>0</v>
      </c>
      <c r="AS16" s="272">
        <f>AR16/AR17%</f>
        <v>0</v>
      </c>
      <c r="AT16" s="385"/>
      <c r="AU16" s="386"/>
      <c r="AV16" s="385"/>
      <c r="AW16" s="386"/>
      <c r="AX16" s="271">
        <f>AP16+'Bi Weekly Cashflow'!AP84</f>
        <v>0</v>
      </c>
      <c r="AY16" s="270">
        <f>AQ16+'Bi Weekly Cashflow'!AQ84</f>
        <v>0</v>
      </c>
      <c r="AZ16" s="265">
        <f>AX16+(AY16/AX5)</f>
        <v>0</v>
      </c>
      <c r="BA16" s="272">
        <f>AZ16/AZ17%</f>
        <v>0</v>
      </c>
      <c r="BB16" s="385"/>
      <c r="BC16" s="386"/>
      <c r="BD16" s="385"/>
      <c r="BE16" s="386"/>
      <c r="BF16" s="271">
        <f>AX16+'Bi Weekly Cashflow'!AX84</f>
        <v>0</v>
      </c>
      <c r="BG16" s="270">
        <f>AY16+'Bi Weekly Cashflow'!AY84</f>
        <v>0</v>
      </c>
      <c r="BH16" s="265">
        <f>BF16+(BG16/BF5)</f>
        <v>0</v>
      </c>
      <c r="BI16" s="272">
        <f>BH16/BH17%</f>
        <v>0</v>
      </c>
      <c r="BJ16" s="385"/>
      <c r="BK16" s="386"/>
      <c r="BL16" s="385"/>
      <c r="BM16" s="386"/>
      <c r="BN16" s="271">
        <f>BF16+'Bi Weekly Cashflow'!BF84</f>
        <v>0</v>
      </c>
      <c r="BO16" s="270">
        <f>BG16+'Bi Weekly Cashflow'!BG84</f>
        <v>0</v>
      </c>
      <c r="BP16" s="265">
        <f>BN16+(BO16/BN5)</f>
        <v>0</v>
      </c>
      <c r="BQ16" s="272">
        <f>BP16/BP17%</f>
        <v>0</v>
      </c>
      <c r="BR16" s="385"/>
      <c r="BS16" s="386"/>
      <c r="BT16" s="385"/>
      <c r="BU16" s="386"/>
      <c r="BV16" s="271">
        <f>BN16+'Bi Weekly Cashflow'!BN84</f>
        <v>0</v>
      </c>
      <c r="BW16" s="270">
        <f>BO16+'Bi Weekly Cashflow'!BO84</f>
        <v>0</v>
      </c>
      <c r="BX16" s="265">
        <f>BV16+(BW16/BV5)</f>
        <v>0</v>
      </c>
      <c r="BY16" s="272">
        <f>BX16/BX17%</f>
        <v>0</v>
      </c>
      <c r="BZ16" s="385"/>
      <c r="CA16" s="386"/>
      <c r="CB16" s="385"/>
      <c r="CC16" s="386"/>
      <c r="CD16" s="271">
        <f>BV16+'Bi Weekly Cashflow'!BV84</f>
        <v>0</v>
      </c>
      <c r="CE16" s="270">
        <f>BW16+'Bi Weekly Cashflow'!BW84</f>
        <v>0</v>
      </c>
      <c r="CF16" s="265">
        <f>CD16+(CE16/CD5)</f>
        <v>0</v>
      </c>
      <c r="CG16" s="272">
        <f>CF16/CF17%</f>
        <v>0</v>
      </c>
      <c r="CH16" s="385"/>
      <c r="CI16" s="386"/>
      <c r="CJ16" s="385"/>
      <c r="CK16" s="386"/>
      <c r="CL16" s="271">
        <f>CD16+'Bi Weekly Cashflow'!CD84</f>
        <v>0</v>
      </c>
      <c r="CM16" s="270">
        <f>CE16+'Bi Weekly Cashflow'!CE84</f>
        <v>0</v>
      </c>
      <c r="CN16" s="265">
        <f>CL16+(CM16/CL5)</f>
        <v>0</v>
      </c>
      <c r="CO16" s="272">
        <f>CN16/CN17%</f>
        <v>0</v>
      </c>
      <c r="CP16" s="385"/>
      <c r="CQ16" s="386"/>
      <c r="CR16" s="385"/>
      <c r="CS16" s="386"/>
      <c r="CT16" s="271">
        <f>CL16+'Bi Weekly Cashflow'!CL84</f>
        <v>0</v>
      </c>
      <c r="CU16" s="270">
        <f>CM16+'Bi Weekly Cashflow'!CM84</f>
        <v>0</v>
      </c>
      <c r="CV16" s="265">
        <f>CT16+(CU16/CT5)</f>
        <v>0</v>
      </c>
      <c r="CW16" s="272">
        <f>CV16/CV17%</f>
        <v>0</v>
      </c>
      <c r="CX16" s="385"/>
      <c r="CY16" s="386"/>
      <c r="CZ16" s="385"/>
      <c r="DA16" s="386"/>
    </row>
    <row r="17" spans="1:105" customFormat="1" ht="20.25" customHeight="1" x14ac:dyDescent="0.2">
      <c r="A17" s="146" t="s">
        <v>65</v>
      </c>
      <c r="B17" s="373">
        <f>SUM(B9:B16)</f>
        <v>10135</v>
      </c>
      <c r="C17" s="373">
        <f t="shared" ref="C17:D17" si="23">SUM(C9:C16)</f>
        <v>0</v>
      </c>
      <c r="D17" s="292">
        <f t="shared" si="23"/>
        <v>10135</v>
      </c>
      <c r="E17" s="254">
        <f>SUM(E9:E16)</f>
        <v>100</v>
      </c>
      <c r="F17" s="385"/>
      <c r="G17" s="386"/>
      <c r="H17" s="385"/>
      <c r="I17" s="386"/>
      <c r="J17" s="266">
        <f>SUM(J9:J16)</f>
        <v>10135</v>
      </c>
      <c r="K17" s="267">
        <f>SUM(K9:K16)</f>
        <v>0</v>
      </c>
      <c r="L17" s="268">
        <f>SUM(L9:L16)</f>
        <v>10135</v>
      </c>
      <c r="M17" s="269">
        <f>SUM(M9:M16)</f>
        <v>100</v>
      </c>
      <c r="N17" s="385"/>
      <c r="O17" s="386"/>
      <c r="P17" s="385"/>
      <c r="Q17" s="386"/>
      <c r="R17" s="266">
        <f>SUM(R9:R16)</f>
        <v>10135</v>
      </c>
      <c r="S17" s="267">
        <f>SUM(S9:S16)</f>
        <v>0</v>
      </c>
      <c r="T17" s="268">
        <f>SUM(T9:T16)</f>
        <v>10135</v>
      </c>
      <c r="U17" s="269">
        <f>SUM(U9:U16)</f>
        <v>100</v>
      </c>
      <c r="V17" s="385"/>
      <c r="W17" s="386"/>
      <c r="X17" s="385"/>
      <c r="Y17" s="386"/>
      <c r="Z17" s="266">
        <f>SUM(Z9:Z16)</f>
        <v>10135</v>
      </c>
      <c r="AA17" s="267">
        <f>SUM(AA9:AA16)</f>
        <v>0</v>
      </c>
      <c r="AB17" s="268">
        <f>SUM(AB9:AB16)</f>
        <v>10135</v>
      </c>
      <c r="AC17" s="269">
        <f>SUM(AC9:AC16)</f>
        <v>100</v>
      </c>
      <c r="AD17" s="385"/>
      <c r="AE17" s="386"/>
      <c r="AF17" s="385"/>
      <c r="AG17" s="386"/>
      <c r="AH17" s="266">
        <f>SUM(AH9:AH16)</f>
        <v>10135</v>
      </c>
      <c r="AI17" s="267">
        <f>SUM(AI9:AI16)</f>
        <v>0</v>
      </c>
      <c r="AJ17" s="268">
        <f>SUM(AJ9:AJ16)</f>
        <v>10135</v>
      </c>
      <c r="AK17" s="269">
        <f>SUM(AK9:AK16)</f>
        <v>100</v>
      </c>
      <c r="AL17" s="385"/>
      <c r="AM17" s="386"/>
      <c r="AN17" s="385"/>
      <c r="AO17" s="386"/>
      <c r="AP17" s="266">
        <f>SUM(AP9:AP16)</f>
        <v>10135</v>
      </c>
      <c r="AQ17" s="267">
        <f>SUM(AQ9:AQ16)</f>
        <v>0</v>
      </c>
      <c r="AR17" s="268">
        <f>SUM(AR9:AR16)</f>
        <v>10135</v>
      </c>
      <c r="AS17" s="269">
        <f>SUM(AS9:AS16)</f>
        <v>100</v>
      </c>
      <c r="AT17" s="385"/>
      <c r="AU17" s="386"/>
      <c r="AV17" s="385"/>
      <c r="AW17" s="386"/>
      <c r="AX17" s="266">
        <f>SUM(AX9:AX16)</f>
        <v>10135</v>
      </c>
      <c r="AY17" s="267">
        <f>SUM(AY9:AY16)</f>
        <v>0</v>
      </c>
      <c r="AZ17" s="268">
        <f>SUM(AZ9:AZ16)</f>
        <v>10135</v>
      </c>
      <c r="BA17" s="269">
        <f>SUM(BA9:BA16)</f>
        <v>100</v>
      </c>
      <c r="BB17" s="385"/>
      <c r="BC17" s="386"/>
      <c r="BD17" s="385"/>
      <c r="BE17" s="386"/>
      <c r="BF17" s="266">
        <f>SUM(BF9:BF16)</f>
        <v>10135</v>
      </c>
      <c r="BG17" s="267">
        <f>SUM(BG9:BG16)</f>
        <v>0</v>
      </c>
      <c r="BH17" s="268">
        <f>SUM(BH9:BH16)</f>
        <v>10135</v>
      </c>
      <c r="BI17" s="269">
        <f>SUM(BI9:BI16)</f>
        <v>100</v>
      </c>
      <c r="BJ17" s="385"/>
      <c r="BK17" s="386"/>
      <c r="BL17" s="385"/>
      <c r="BM17" s="386"/>
      <c r="BN17" s="266">
        <f>SUM(BN9:BN16)</f>
        <v>10135</v>
      </c>
      <c r="BO17" s="267">
        <f>SUM(BO9:BO16)</f>
        <v>0</v>
      </c>
      <c r="BP17" s="268">
        <f>SUM(BP9:BP16)</f>
        <v>10135</v>
      </c>
      <c r="BQ17" s="269">
        <f>SUM(BQ9:BQ16)</f>
        <v>100</v>
      </c>
      <c r="BR17" s="385"/>
      <c r="BS17" s="386"/>
      <c r="BT17" s="385"/>
      <c r="BU17" s="386"/>
      <c r="BV17" s="266">
        <f>SUM(BV9:BV16)</f>
        <v>10135</v>
      </c>
      <c r="BW17" s="267">
        <f>SUM(BW9:BW16)</f>
        <v>0</v>
      </c>
      <c r="BX17" s="268">
        <f>SUM(BX9:BX16)</f>
        <v>10135</v>
      </c>
      <c r="BY17" s="269">
        <f>SUM(BY9:BY16)</f>
        <v>100</v>
      </c>
      <c r="BZ17" s="385"/>
      <c r="CA17" s="386"/>
      <c r="CB17" s="385"/>
      <c r="CC17" s="386"/>
      <c r="CD17" s="266">
        <f>SUM(CD9:CD16)</f>
        <v>10135</v>
      </c>
      <c r="CE17" s="267">
        <f>SUM(CE9:CE16)</f>
        <v>0</v>
      </c>
      <c r="CF17" s="268">
        <f>SUM(CF9:CF16)</f>
        <v>10135</v>
      </c>
      <c r="CG17" s="269">
        <f>SUM(CG9:CG16)</f>
        <v>100</v>
      </c>
      <c r="CH17" s="385"/>
      <c r="CI17" s="386"/>
      <c r="CJ17" s="385"/>
      <c r="CK17" s="386"/>
      <c r="CL17" s="266">
        <f>SUM(CL9:CL16)</f>
        <v>10135</v>
      </c>
      <c r="CM17" s="267">
        <f>SUM(CM9:CM16)</f>
        <v>0</v>
      </c>
      <c r="CN17" s="268">
        <f>SUM(CN9:CN16)</f>
        <v>10135</v>
      </c>
      <c r="CO17" s="269">
        <f>SUM(CO9:CO16)</f>
        <v>100</v>
      </c>
      <c r="CP17" s="385"/>
      <c r="CQ17" s="386"/>
      <c r="CR17" s="385"/>
      <c r="CS17" s="386"/>
      <c r="CT17" s="266">
        <f>SUM(CT9:CT16)</f>
        <v>10135</v>
      </c>
      <c r="CU17" s="267">
        <f>SUM(CU9:CU16)</f>
        <v>0</v>
      </c>
      <c r="CV17" s="268">
        <f>SUM(CV9:CV16)</f>
        <v>10135</v>
      </c>
      <c r="CW17" s="269">
        <f>SUM(CW9:CW16)</f>
        <v>100</v>
      </c>
      <c r="CX17" s="385"/>
      <c r="CY17" s="386"/>
      <c r="CZ17" s="385"/>
      <c r="DA17" s="386"/>
    </row>
    <row r="18" spans="1:105" ht="20.25" customHeight="1" x14ac:dyDescent="0.2">
      <c r="A18" s="11"/>
      <c r="B18" s="37"/>
      <c r="C18" s="1"/>
      <c r="D18" s="127"/>
      <c r="E18" s="244"/>
      <c r="F18" s="385"/>
      <c r="G18" s="386"/>
      <c r="H18" s="385"/>
      <c r="I18" s="386"/>
      <c r="J18" s="13"/>
      <c r="K18"/>
      <c r="L18"/>
      <c r="M18" s="244"/>
      <c r="N18" s="385"/>
      <c r="O18" s="386"/>
      <c r="P18" s="385"/>
      <c r="Q18" s="386"/>
      <c r="R18" s="13"/>
      <c r="S18"/>
      <c r="T18"/>
      <c r="U18" s="244"/>
      <c r="V18" s="385"/>
      <c r="W18" s="386"/>
      <c r="X18" s="385"/>
      <c r="Y18" s="386"/>
      <c r="Z18" s="13"/>
      <c r="AA18"/>
      <c r="AB18"/>
      <c r="AC18" s="244"/>
      <c r="AD18" s="385"/>
      <c r="AE18" s="386"/>
      <c r="AF18" s="385"/>
      <c r="AG18" s="386"/>
      <c r="AH18" s="13"/>
      <c r="AI18"/>
      <c r="AJ18"/>
      <c r="AK18" s="244"/>
      <c r="AL18" s="385"/>
      <c r="AM18" s="386"/>
      <c r="AN18" s="385"/>
      <c r="AO18" s="386"/>
      <c r="AP18" s="13"/>
      <c r="AQ18"/>
      <c r="AR18"/>
      <c r="AS18" s="244"/>
      <c r="AT18" s="385"/>
      <c r="AU18" s="386"/>
      <c r="AV18" s="385"/>
      <c r="AW18" s="386"/>
      <c r="AX18" s="13"/>
      <c r="AY18"/>
      <c r="AZ18"/>
      <c r="BA18" s="244"/>
      <c r="BB18" s="385"/>
      <c r="BC18" s="386"/>
      <c r="BD18" s="385"/>
      <c r="BE18" s="386"/>
      <c r="BF18" s="13"/>
      <c r="BG18"/>
      <c r="BH18"/>
      <c r="BI18" s="244"/>
      <c r="BJ18" s="385"/>
      <c r="BK18" s="386"/>
      <c r="BL18" s="385"/>
      <c r="BM18" s="386"/>
      <c r="BN18" s="13"/>
      <c r="BO18"/>
      <c r="BP18"/>
      <c r="BQ18" s="244"/>
      <c r="BR18" s="385"/>
      <c r="BS18" s="386"/>
      <c r="BT18" s="385"/>
      <c r="BU18" s="386"/>
      <c r="BV18" s="13"/>
      <c r="BW18"/>
      <c r="BX18"/>
      <c r="BY18" s="244"/>
      <c r="BZ18" s="385"/>
      <c r="CA18" s="386"/>
      <c r="CB18" s="385"/>
      <c r="CC18" s="386"/>
      <c r="CD18" s="13"/>
      <c r="CE18"/>
      <c r="CF18"/>
      <c r="CG18" s="244"/>
      <c r="CH18" s="385"/>
      <c r="CI18" s="386"/>
      <c r="CJ18" s="385"/>
      <c r="CK18" s="386"/>
      <c r="CL18" s="13"/>
      <c r="CM18"/>
      <c r="CN18"/>
      <c r="CO18" s="244"/>
      <c r="CP18" s="385"/>
      <c r="CQ18" s="386"/>
      <c r="CR18" s="385"/>
      <c r="CS18" s="386"/>
      <c r="CT18" s="13"/>
      <c r="CU18"/>
      <c r="CV18"/>
      <c r="CW18" s="244"/>
      <c r="CX18" s="385"/>
      <c r="CY18" s="386"/>
      <c r="CZ18" s="385"/>
      <c r="DA18" s="386"/>
    </row>
    <row r="19" spans="1:105" ht="20.25" customHeight="1" x14ac:dyDescent="0.2">
      <c r="A19" s="22" t="s">
        <v>7</v>
      </c>
      <c r="B19" s="35"/>
      <c r="C19" s="1"/>
      <c r="D19" s="127"/>
      <c r="E19" s="244"/>
      <c r="F19" s="385"/>
      <c r="G19" s="386"/>
      <c r="H19" s="385"/>
      <c r="I19" s="386"/>
      <c r="J19" s="13"/>
      <c r="K19"/>
      <c r="L19"/>
      <c r="M19" s="244"/>
      <c r="N19" s="385"/>
      <c r="O19" s="386"/>
      <c r="P19" s="385"/>
      <c r="Q19" s="386"/>
      <c r="R19" s="13"/>
      <c r="S19"/>
      <c r="T19"/>
      <c r="U19" s="244"/>
      <c r="V19" s="385"/>
      <c r="W19" s="386"/>
      <c r="X19" s="385"/>
      <c r="Y19" s="386"/>
      <c r="Z19" s="13"/>
      <c r="AA19"/>
      <c r="AB19"/>
      <c r="AC19" s="244"/>
      <c r="AD19" s="385"/>
      <c r="AE19" s="386"/>
      <c r="AF19" s="385"/>
      <c r="AG19" s="386"/>
      <c r="AH19" s="13"/>
      <c r="AI19"/>
      <c r="AJ19"/>
      <c r="AK19" s="244"/>
      <c r="AL19" s="385"/>
      <c r="AM19" s="386"/>
      <c r="AN19" s="385"/>
      <c r="AO19" s="386"/>
      <c r="AP19" s="13"/>
      <c r="AQ19"/>
      <c r="AR19"/>
      <c r="AS19" s="244"/>
      <c r="AT19" s="385"/>
      <c r="AU19" s="386"/>
      <c r="AV19" s="385"/>
      <c r="AW19" s="386"/>
      <c r="AX19" s="13"/>
      <c r="AY19"/>
      <c r="AZ19"/>
      <c r="BA19" s="244"/>
      <c r="BB19" s="385"/>
      <c r="BC19" s="386"/>
      <c r="BD19" s="385"/>
      <c r="BE19" s="386"/>
      <c r="BF19" s="13"/>
      <c r="BG19"/>
      <c r="BH19"/>
      <c r="BI19" s="244"/>
      <c r="BJ19" s="385"/>
      <c r="BK19" s="386"/>
      <c r="BL19" s="385"/>
      <c r="BM19" s="386"/>
      <c r="BN19" s="13"/>
      <c r="BO19"/>
      <c r="BP19"/>
      <c r="BQ19" s="244"/>
      <c r="BR19" s="385"/>
      <c r="BS19" s="386"/>
      <c r="BT19" s="385"/>
      <c r="BU19" s="386"/>
      <c r="BV19" s="13"/>
      <c r="BW19"/>
      <c r="BX19"/>
      <c r="BY19" s="244"/>
      <c r="BZ19" s="385"/>
      <c r="CA19" s="386"/>
      <c r="CB19" s="385"/>
      <c r="CC19" s="386"/>
      <c r="CD19" s="13"/>
      <c r="CE19"/>
      <c r="CF19"/>
      <c r="CG19" s="244"/>
      <c r="CH19" s="385"/>
      <c r="CI19" s="386"/>
      <c r="CJ19" s="385"/>
      <c r="CK19" s="386"/>
      <c r="CL19" s="13"/>
      <c r="CM19"/>
      <c r="CN19"/>
      <c r="CO19" s="244"/>
      <c r="CP19" s="385"/>
      <c r="CQ19" s="386"/>
      <c r="CR19" s="385"/>
      <c r="CS19" s="386"/>
      <c r="CT19" s="13"/>
      <c r="CU19"/>
      <c r="CV19"/>
      <c r="CW19" s="244"/>
      <c r="CX19" s="385"/>
      <c r="CY19" s="386"/>
      <c r="CZ19" s="385"/>
      <c r="DA19" s="386"/>
    </row>
    <row r="20" spans="1:105" s="54" customFormat="1" ht="20.25" customHeight="1" x14ac:dyDescent="0.2">
      <c r="A20" s="52" t="s">
        <v>168</v>
      </c>
      <c r="B20" s="112">
        <v>0</v>
      </c>
      <c r="C20" s="53">
        <v>0</v>
      </c>
      <c r="D20" s="129">
        <f>B20+(C20/B5)</f>
        <v>0</v>
      </c>
      <c r="E20" s="133">
        <f>D20/D26%</f>
        <v>0</v>
      </c>
      <c r="F20" s="385"/>
      <c r="G20" s="386"/>
      <c r="H20" s="385" t="s">
        <v>180</v>
      </c>
      <c r="I20" s="386"/>
      <c r="J20" s="150">
        <f>'Bi Weekly Cashflow'!B129</f>
        <v>40</v>
      </c>
      <c r="K20" s="151">
        <f>'Bi Weekly Cashflow'!C129</f>
        <v>-57550</v>
      </c>
      <c r="L20" s="129">
        <f>J20+(K20/J5)</f>
        <v>4.03125</v>
      </c>
      <c r="M20" s="133">
        <f>L20/L26%</f>
        <v>17.503392130257801</v>
      </c>
      <c r="N20" s="385"/>
      <c r="O20" s="386"/>
      <c r="P20" s="385"/>
      <c r="Q20" s="386"/>
      <c r="R20" s="150">
        <f>'Bi Weekly Cashflow'!J129</f>
        <v>115</v>
      </c>
      <c r="S20" s="151">
        <f>'Bi Weekly Cashflow'!K129</f>
        <v>-136450</v>
      </c>
      <c r="T20" s="129">
        <f>R20+(S20/R5)</f>
        <v>29.71875</v>
      </c>
      <c r="U20" s="133">
        <f>T20/T26%</f>
        <v>61.000641436818476</v>
      </c>
      <c r="V20" s="385"/>
      <c r="W20" s="386"/>
      <c r="X20" s="385"/>
      <c r="Y20" s="386"/>
      <c r="Z20" s="150">
        <f>'Bi Weekly Cashflow'!R129</f>
        <v>0</v>
      </c>
      <c r="AA20" s="151">
        <f>'Bi Weekly Cashflow'!S129</f>
        <v>-224650</v>
      </c>
      <c r="AB20" s="129">
        <f>Z20+(AA20/Z5)</f>
        <v>-140.40625</v>
      </c>
      <c r="AC20" s="133">
        <f>AB20/AB26%</f>
        <v>115.64993564993564</v>
      </c>
      <c r="AD20" s="385"/>
      <c r="AE20" s="386"/>
      <c r="AF20" s="385"/>
      <c r="AG20" s="386"/>
      <c r="AH20" s="150">
        <f>'Bi Weekly Cashflow'!Z129</f>
        <v>15</v>
      </c>
      <c r="AI20" s="151">
        <f>'Bi Weekly Cashflow'!AA129</f>
        <v>-314150</v>
      </c>
      <c r="AJ20" s="129">
        <f>AH20+(AI20/AH5)</f>
        <v>-181.34375</v>
      </c>
      <c r="AK20" s="133">
        <f>AJ20/AJ26%</f>
        <v>111.70356111645813</v>
      </c>
      <c r="AL20" s="385"/>
      <c r="AM20" s="386"/>
      <c r="AN20" s="385"/>
      <c r="AO20" s="386"/>
      <c r="AP20" s="150">
        <f>'Bi Weekly Cashflow'!AH129</f>
        <v>15</v>
      </c>
      <c r="AQ20" s="151">
        <f>'Bi Weekly Cashflow'!AI129</f>
        <v>-383850</v>
      </c>
      <c r="AR20" s="129">
        <f>AP20+(AQ20/AP5)</f>
        <v>-224.90625</v>
      </c>
      <c r="AS20" s="133">
        <f>AR20/AR26%</f>
        <v>109.22750037942025</v>
      </c>
      <c r="AT20" s="385"/>
      <c r="AU20" s="386"/>
      <c r="AV20" s="385"/>
      <c r="AW20" s="386"/>
      <c r="AX20" s="150">
        <f>'Bi Weekly Cashflow'!AP129</f>
        <v>30</v>
      </c>
      <c r="AY20" s="151">
        <f>'Bi Weekly Cashflow'!AQ29</f>
        <v>0</v>
      </c>
      <c r="AZ20" s="129">
        <f>AX20+(AY20/AX5)</f>
        <v>30</v>
      </c>
      <c r="BA20" s="133">
        <f>AZ20/AZ26%</f>
        <v>61.224489795918366</v>
      </c>
      <c r="BB20" s="385"/>
      <c r="BC20" s="386"/>
      <c r="BD20" s="385"/>
      <c r="BE20" s="386"/>
      <c r="BF20" s="150">
        <f>'Bi Weekly Cashflow'!AX129</f>
        <v>30</v>
      </c>
      <c r="BG20" s="151">
        <f>'Bi Weekly Cashflow'!AY129</f>
        <v>-519450</v>
      </c>
      <c r="BH20" s="129">
        <f>BF20+(BG20/BF5)</f>
        <v>-294.65625</v>
      </c>
      <c r="BI20" s="133">
        <f>BH20/BH26%</f>
        <v>106.89264255753316</v>
      </c>
      <c r="BJ20" s="385"/>
      <c r="BK20" s="386"/>
      <c r="BL20" s="385"/>
      <c r="BM20" s="386"/>
      <c r="BN20" s="150">
        <f>'Bi Weekly Cashflow'!BF129</f>
        <v>45</v>
      </c>
      <c r="BO20" s="151">
        <f>'Bi Weekly Cashflow'!BG29</f>
        <v>0</v>
      </c>
      <c r="BP20" s="129">
        <f>BN20+(BO20/BN5)</f>
        <v>45</v>
      </c>
      <c r="BQ20" s="133">
        <f>BP20/BP26%</f>
        <v>70.3125</v>
      </c>
      <c r="BR20" s="385"/>
      <c r="BS20" s="386"/>
      <c r="BT20" s="385"/>
      <c r="BU20" s="386"/>
      <c r="BV20" s="150">
        <f>'Bi Weekly Cashflow'!BN129</f>
        <v>45</v>
      </c>
      <c r="BW20" s="151">
        <f>'Bi Weekly Cashflow'!BO129</f>
        <v>-653050</v>
      </c>
      <c r="BX20" s="129">
        <f>BV20+(BW20/BV5)</f>
        <v>-363.15625</v>
      </c>
      <c r="BY20" s="133">
        <f>BX20/BX26%</f>
        <v>105.52074820666485</v>
      </c>
      <c r="BZ20" s="385"/>
      <c r="CA20" s="386"/>
      <c r="CB20" s="385"/>
      <c r="CC20" s="386"/>
      <c r="CD20" s="150">
        <f>'Bi Weekly Cashflow'!BV129</f>
        <v>50</v>
      </c>
      <c r="CE20" s="151">
        <f>'Bi Weekly Cashflow'!BW129</f>
        <v>-721150</v>
      </c>
      <c r="CF20" s="129">
        <f>CD20+(CE20/CD5)</f>
        <v>-400.71875</v>
      </c>
      <c r="CG20" s="133">
        <f>CF20/CF26%</f>
        <v>104.97748669668439</v>
      </c>
      <c r="CH20" s="385"/>
      <c r="CI20" s="386"/>
      <c r="CJ20" s="385"/>
      <c r="CK20" s="386"/>
      <c r="CL20" s="150">
        <f>'Bi Weekly Cashflow'!CD129</f>
        <v>50</v>
      </c>
      <c r="CM20" s="151">
        <f>'Bi Weekly Cashflow'!CE129</f>
        <v>-815650</v>
      </c>
      <c r="CN20" s="129">
        <f>CL20+(CM20/CL5)</f>
        <v>-459.78125</v>
      </c>
      <c r="CO20" s="133">
        <f>CN20/CN26%</f>
        <v>104.31052818149591</v>
      </c>
      <c r="CP20" s="385"/>
      <c r="CQ20" s="386"/>
      <c r="CR20" s="385"/>
      <c r="CS20" s="386"/>
      <c r="CT20" s="150">
        <f>'Bi Weekly Cashflow'!CL129</f>
        <v>215</v>
      </c>
      <c r="CU20" s="151">
        <f>'Bi Weekly Cashflow'!CM129</f>
        <v>-609050</v>
      </c>
      <c r="CV20" s="129">
        <f>CT20+(CU20/CT5)</f>
        <v>-165.65625</v>
      </c>
      <c r="CW20" s="133">
        <f>CV20/CV26%</f>
        <v>112.95546558704453</v>
      </c>
      <c r="CX20" s="385"/>
      <c r="CY20" s="386"/>
      <c r="CZ20" s="385"/>
      <c r="DA20" s="386"/>
    </row>
    <row r="21" spans="1:105" ht="20.25" customHeight="1" x14ac:dyDescent="0.2">
      <c r="A21" s="11" t="s">
        <v>172</v>
      </c>
      <c r="B21" s="370">
        <v>0</v>
      </c>
      <c r="C21" s="370">
        <v>0</v>
      </c>
      <c r="D21" s="127">
        <f>B21+(C21/B5)</f>
        <v>0</v>
      </c>
      <c r="E21" s="133">
        <f>D21/D26%</f>
        <v>0</v>
      </c>
      <c r="F21" s="385"/>
      <c r="G21" s="386"/>
      <c r="H21" s="385"/>
      <c r="I21" s="386"/>
      <c r="J21" s="250">
        <f>B21-'Bi Weekly Cashflow'!B17+'Bi Weekly Cashflow'!B93</f>
        <v>0</v>
      </c>
      <c r="K21" s="125">
        <f>C21-'Bi Weekly Cashflow'!C17+'Bi Weekly Cashflow'!C93</f>
        <v>0</v>
      </c>
      <c r="L21" s="127">
        <f>J21+(K21/J5)</f>
        <v>0</v>
      </c>
      <c r="M21" s="262">
        <f>L21/L26%</f>
        <v>0</v>
      </c>
      <c r="N21" s="385"/>
      <c r="O21" s="386"/>
      <c r="P21" s="385"/>
      <c r="Q21" s="386"/>
      <c r="R21" s="250">
        <f>J21-'Bi Weekly Cashflow'!J17+'Bi Weekly Cashflow'!J93</f>
        <v>0</v>
      </c>
      <c r="S21" s="125">
        <f>K21-'Bi Weekly Cashflow'!K17+'Bi Weekly Cashflow'!K93</f>
        <v>0</v>
      </c>
      <c r="T21" s="127">
        <f>R21+(S21/R5)</f>
        <v>0</v>
      </c>
      <c r="U21" s="262">
        <f>T21/T26%</f>
        <v>0</v>
      </c>
      <c r="V21" s="385"/>
      <c r="W21" s="386"/>
      <c r="X21" s="385"/>
      <c r="Y21" s="386"/>
      <c r="Z21" s="250">
        <f>R21-'Bi Weekly Cashflow'!R17+'Bi Weekly Cashflow'!R93</f>
        <v>0</v>
      </c>
      <c r="AA21" s="125">
        <f>S21-'Bi Weekly Cashflow'!S17+'Bi Weekly Cashflow'!S93</f>
        <v>0</v>
      </c>
      <c r="AB21" s="127">
        <f>Z21+(AA21/Z5)</f>
        <v>0</v>
      </c>
      <c r="AC21" s="262">
        <f>AB21/AB26%</f>
        <v>0</v>
      </c>
      <c r="AD21" s="385"/>
      <c r="AE21" s="386"/>
      <c r="AF21" s="385"/>
      <c r="AG21" s="386"/>
      <c r="AH21" s="250">
        <f>Z21-'Bi Weekly Cashflow'!Z17+'Bi Weekly Cashflow'!Z93</f>
        <v>0</v>
      </c>
      <c r="AI21" s="125">
        <f>AA21-'Bi Weekly Cashflow'!AA17+'Bi Weekly Cashflow'!AA93</f>
        <v>0</v>
      </c>
      <c r="AJ21" s="127">
        <f>AH21+(AI21/AH5)</f>
        <v>0</v>
      </c>
      <c r="AK21" s="262">
        <f>AJ21/AJ26%</f>
        <v>0</v>
      </c>
      <c r="AL21" s="385"/>
      <c r="AM21" s="386"/>
      <c r="AN21" s="385"/>
      <c r="AO21" s="386"/>
      <c r="AP21" s="250">
        <f>AH21-'Bi Weekly Cashflow'!AH17+'Bi Weekly Cashflow'!AH93</f>
        <v>0</v>
      </c>
      <c r="AQ21" s="125">
        <f>AI21-'Bi Weekly Cashflow'!AI17+'Bi Weekly Cashflow'!AI93</f>
        <v>0</v>
      </c>
      <c r="AR21" s="127">
        <f>AP21+(AQ21/AP5)</f>
        <v>0</v>
      </c>
      <c r="AS21" s="262">
        <f>AR21/AR26%</f>
        <v>0</v>
      </c>
      <c r="AT21" s="385"/>
      <c r="AU21" s="386"/>
      <c r="AV21" s="385"/>
      <c r="AW21" s="386"/>
      <c r="AX21" s="250">
        <f>AP21-'Bi Weekly Cashflow'!AP17+'Bi Weekly Cashflow'!AP93</f>
        <v>0</v>
      </c>
      <c r="AY21" s="125">
        <f>AQ21-'Bi Weekly Cashflow'!AQ17+'Bi Weekly Cashflow'!AQ93</f>
        <v>0</v>
      </c>
      <c r="AZ21" s="127">
        <f>AX21+(AY21/AX5)</f>
        <v>0</v>
      </c>
      <c r="BA21" s="262">
        <f>AZ21/AZ26%</f>
        <v>0</v>
      </c>
      <c r="BB21" s="385"/>
      <c r="BC21" s="386"/>
      <c r="BD21" s="385"/>
      <c r="BE21" s="386"/>
      <c r="BF21" s="250">
        <f>AX21-'Bi Weekly Cashflow'!AX17+'Bi Weekly Cashflow'!AX93</f>
        <v>0</v>
      </c>
      <c r="BG21" s="125">
        <f>AY21-'Bi Weekly Cashflow'!AY17+'Bi Weekly Cashflow'!AY93</f>
        <v>0</v>
      </c>
      <c r="BH21" s="127">
        <f>BF21+(BG21/BF5)</f>
        <v>0</v>
      </c>
      <c r="BI21" s="262">
        <f>BH21/BH26%</f>
        <v>0</v>
      </c>
      <c r="BJ21" s="385"/>
      <c r="BK21" s="386"/>
      <c r="BL21" s="385"/>
      <c r="BM21" s="386"/>
      <c r="BN21" s="250">
        <f>BF21-'Bi Weekly Cashflow'!BF17+'Bi Weekly Cashflow'!BF93</f>
        <v>0</v>
      </c>
      <c r="BO21" s="125">
        <f>BG21-'Bi Weekly Cashflow'!BG17+'Bi Weekly Cashflow'!BG93</f>
        <v>0</v>
      </c>
      <c r="BP21" s="127">
        <f>BN21+(BO21/BN5)</f>
        <v>0</v>
      </c>
      <c r="BQ21" s="262">
        <f>BP21/BP26%</f>
        <v>0</v>
      </c>
      <c r="BR21" s="385"/>
      <c r="BS21" s="386"/>
      <c r="BT21" s="385"/>
      <c r="BU21" s="386"/>
      <c r="BV21" s="250">
        <f>BN21-'Bi Weekly Cashflow'!BN17+'Bi Weekly Cashflow'!BN93</f>
        <v>0</v>
      </c>
      <c r="BW21" s="125">
        <f>BO21-'Bi Weekly Cashflow'!BO17+'Bi Weekly Cashflow'!BO93</f>
        <v>0</v>
      </c>
      <c r="BX21" s="127">
        <f>BV21+(BW21/BV5)</f>
        <v>0</v>
      </c>
      <c r="BY21" s="262">
        <f>BX21/BX26%</f>
        <v>0</v>
      </c>
      <c r="BZ21" s="385"/>
      <c r="CA21" s="386"/>
      <c r="CB21" s="385"/>
      <c r="CC21" s="386"/>
      <c r="CD21" s="250">
        <f>BV21-'Bi Weekly Cashflow'!BV17+'Bi Weekly Cashflow'!BV93</f>
        <v>0</v>
      </c>
      <c r="CE21" s="125">
        <f>BW21-'Bi Weekly Cashflow'!BW17+'Bi Weekly Cashflow'!BW93</f>
        <v>0</v>
      </c>
      <c r="CF21" s="127">
        <f>CD21+(CE21/CD5)</f>
        <v>0</v>
      </c>
      <c r="CG21" s="262">
        <f>CF21/CF26%</f>
        <v>0</v>
      </c>
      <c r="CH21" s="385"/>
      <c r="CI21" s="386"/>
      <c r="CJ21" s="385"/>
      <c r="CK21" s="386"/>
      <c r="CL21" s="250">
        <f>CD21-'Bi Weekly Cashflow'!CD17+'Bi Weekly Cashflow'!CD93</f>
        <v>0</v>
      </c>
      <c r="CM21" s="125">
        <f>CE21-'Bi Weekly Cashflow'!CE17+'Bi Weekly Cashflow'!CE93</f>
        <v>0</v>
      </c>
      <c r="CN21" s="127">
        <f>CL21+(CM21/CL5)</f>
        <v>0</v>
      </c>
      <c r="CO21" s="262">
        <f>CN21/CN26%</f>
        <v>0</v>
      </c>
      <c r="CP21" s="385"/>
      <c r="CQ21" s="386"/>
      <c r="CR21" s="385"/>
      <c r="CS21" s="386"/>
      <c r="CT21" s="250">
        <f>CL21-'Bi Weekly Cashflow'!CL17+'Bi Weekly Cashflow'!CL93</f>
        <v>0</v>
      </c>
      <c r="CU21" s="125">
        <f>CM21-'Bi Weekly Cashflow'!CM17+'Bi Weekly Cashflow'!CM93</f>
        <v>0</v>
      </c>
      <c r="CV21" s="127">
        <f>CT21+(CU21/CT5)</f>
        <v>0</v>
      </c>
      <c r="CW21" s="262">
        <f>CV21/CV26%</f>
        <v>0</v>
      </c>
      <c r="CX21" s="385"/>
      <c r="CY21" s="386"/>
      <c r="CZ21" s="385"/>
      <c r="DA21" s="386"/>
    </row>
    <row r="22" spans="1:105" ht="20.25" customHeight="1" x14ac:dyDescent="0.2">
      <c r="A22" s="11" t="s">
        <v>9</v>
      </c>
      <c r="B22" s="370">
        <v>59</v>
      </c>
      <c r="C22" s="370">
        <v>0</v>
      </c>
      <c r="D22" s="127">
        <f>B22+(C22/B5)</f>
        <v>59</v>
      </c>
      <c r="E22" s="133">
        <f>D22/D26%</f>
        <v>100</v>
      </c>
      <c r="F22" s="385"/>
      <c r="G22" s="386"/>
      <c r="H22" s="385"/>
      <c r="I22" s="386"/>
      <c r="J22" s="250">
        <f>B22-'Bi Weekly Cashflow'!B18+'Bi Weekly Cashflow'!B94</f>
        <v>19</v>
      </c>
      <c r="K22" s="125">
        <f>C22-'Bi Weekly Cashflow'!C18+'Bi Weekly Cashflow'!C94</f>
        <v>0</v>
      </c>
      <c r="L22" s="127">
        <f>J22+(K22/J5)</f>
        <v>19</v>
      </c>
      <c r="M22" s="262">
        <f>L22/L26%</f>
        <v>82.496607869742192</v>
      </c>
      <c r="N22" s="385"/>
      <c r="O22" s="386"/>
      <c r="P22" s="385"/>
      <c r="Q22" s="386"/>
      <c r="R22" s="250">
        <f>J22-'Bi Weekly Cashflow'!J18+'Bi Weekly Cashflow'!J94</f>
        <v>19</v>
      </c>
      <c r="S22" s="125">
        <f>K22-'Bi Weekly Cashflow'!K18+'Bi Weekly Cashflow'!K94</f>
        <v>0</v>
      </c>
      <c r="T22" s="127">
        <f>R22+(S22/R5)</f>
        <v>19</v>
      </c>
      <c r="U22" s="262">
        <f>T22/T26%</f>
        <v>38.999358563181524</v>
      </c>
      <c r="V22" s="385"/>
      <c r="W22" s="386"/>
      <c r="X22" s="385"/>
      <c r="Y22" s="386"/>
      <c r="Z22" s="250">
        <f>R22-'Bi Weekly Cashflow'!R18+'Bi Weekly Cashflow'!R94</f>
        <v>19</v>
      </c>
      <c r="AA22" s="125">
        <f>S22-'Bi Weekly Cashflow'!S18+'Bi Weekly Cashflow'!S94</f>
        <v>0</v>
      </c>
      <c r="AB22" s="127">
        <f>Z22+(AA22/Z5)</f>
        <v>19</v>
      </c>
      <c r="AC22" s="262">
        <f>AB22/AB26%</f>
        <v>-15.649935649935649</v>
      </c>
      <c r="AD22" s="385"/>
      <c r="AE22" s="386"/>
      <c r="AF22" s="385"/>
      <c r="AG22" s="386"/>
      <c r="AH22" s="250">
        <f>Z22-'Bi Weekly Cashflow'!Z18+'Bi Weekly Cashflow'!Z94</f>
        <v>19</v>
      </c>
      <c r="AI22" s="125">
        <f>AA22-'Bi Weekly Cashflow'!AA18+'Bi Weekly Cashflow'!AA94</f>
        <v>0</v>
      </c>
      <c r="AJ22" s="127">
        <f>AH22+(AI22/AH5)</f>
        <v>19</v>
      </c>
      <c r="AK22" s="262">
        <f>AJ22/AJ26%</f>
        <v>-11.703561116458133</v>
      </c>
      <c r="AL22" s="385"/>
      <c r="AM22" s="386"/>
      <c r="AN22" s="385"/>
      <c r="AO22" s="386"/>
      <c r="AP22" s="250">
        <f>AH22-'Bi Weekly Cashflow'!AH18+'Bi Weekly Cashflow'!AH94</f>
        <v>19</v>
      </c>
      <c r="AQ22" s="125">
        <f>AI22-'Bi Weekly Cashflow'!AI18+'Bi Weekly Cashflow'!AI94</f>
        <v>0</v>
      </c>
      <c r="AR22" s="127">
        <f>AP22+(AQ22/AP5)</f>
        <v>19</v>
      </c>
      <c r="AS22" s="262">
        <f>AR22/AR26%</f>
        <v>-9.2275003794202455</v>
      </c>
      <c r="AT22" s="385"/>
      <c r="AU22" s="386"/>
      <c r="AV22" s="385"/>
      <c r="AW22" s="386"/>
      <c r="AX22" s="250">
        <f>AP22-'Bi Weekly Cashflow'!AP18+'Bi Weekly Cashflow'!AP94</f>
        <v>19</v>
      </c>
      <c r="AY22" s="125">
        <f>AQ22-'Bi Weekly Cashflow'!AQ18+'Bi Weekly Cashflow'!AQ94</f>
        <v>0</v>
      </c>
      <c r="AZ22" s="127">
        <f>AX22+(AY22/AX5)</f>
        <v>19</v>
      </c>
      <c r="BA22" s="262">
        <f>AZ22/AZ26%</f>
        <v>38.775510204081634</v>
      </c>
      <c r="BB22" s="385"/>
      <c r="BC22" s="386"/>
      <c r="BD22" s="385"/>
      <c r="BE22" s="386"/>
      <c r="BF22" s="250">
        <f>AX22-'Bi Weekly Cashflow'!AX18+'Bi Weekly Cashflow'!AX94</f>
        <v>19</v>
      </c>
      <c r="BG22" s="125">
        <f>AY22-'Bi Weekly Cashflow'!AY18+'Bi Weekly Cashflow'!AY94</f>
        <v>0</v>
      </c>
      <c r="BH22" s="127">
        <f>BF22+(BG22/BF5)</f>
        <v>19</v>
      </c>
      <c r="BI22" s="262">
        <f>BH22/BH26%</f>
        <v>-6.8926425575331596</v>
      </c>
      <c r="BJ22" s="385"/>
      <c r="BK22" s="386"/>
      <c r="BL22" s="385"/>
      <c r="BM22" s="386"/>
      <c r="BN22" s="250">
        <f>BF22-'Bi Weekly Cashflow'!BF18+'Bi Weekly Cashflow'!BF94</f>
        <v>19</v>
      </c>
      <c r="BO22" s="125">
        <f>BG22-'Bi Weekly Cashflow'!BG18+'Bi Weekly Cashflow'!BG94</f>
        <v>0</v>
      </c>
      <c r="BP22" s="127">
        <f>BN22+(BO22/BN5)</f>
        <v>19</v>
      </c>
      <c r="BQ22" s="262">
        <f>BP22/BP26%</f>
        <v>29.6875</v>
      </c>
      <c r="BR22" s="385"/>
      <c r="BS22" s="386"/>
      <c r="BT22" s="385"/>
      <c r="BU22" s="386"/>
      <c r="BV22" s="250">
        <f>BN22-'Bi Weekly Cashflow'!BN18+'Bi Weekly Cashflow'!BN94</f>
        <v>19</v>
      </c>
      <c r="BW22" s="125">
        <f>BO22-'Bi Weekly Cashflow'!BO18+'Bi Weekly Cashflow'!BO94</f>
        <v>0</v>
      </c>
      <c r="BX22" s="127">
        <f>BV22+(BW22/BV5)</f>
        <v>19</v>
      </c>
      <c r="BY22" s="262">
        <f>BX22/BX26%</f>
        <v>-5.5207482066648508</v>
      </c>
      <c r="BZ22" s="385"/>
      <c r="CA22" s="386"/>
      <c r="CB22" s="385"/>
      <c r="CC22" s="386"/>
      <c r="CD22" s="250">
        <f>BV22-'Bi Weekly Cashflow'!BV18+'Bi Weekly Cashflow'!BV94</f>
        <v>19</v>
      </c>
      <c r="CE22" s="125">
        <f>BW22-'Bi Weekly Cashflow'!BW18+'Bi Weekly Cashflow'!BW94</f>
        <v>0</v>
      </c>
      <c r="CF22" s="127">
        <f>CD22+(CE22/CD5)</f>
        <v>19</v>
      </c>
      <c r="CG22" s="262">
        <f>CF22/CF26%</f>
        <v>-4.9774866966844042</v>
      </c>
      <c r="CH22" s="385"/>
      <c r="CI22" s="386"/>
      <c r="CJ22" s="385"/>
      <c r="CK22" s="386"/>
      <c r="CL22" s="250">
        <f>CD22-'Bi Weekly Cashflow'!CD18+'Bi Weekly Cashflow'!CD94</f>
        <v>19</v>
      </c>
      <c r="CM22" s="125">
        <f>CE22-'Bi Weekly Cashflow'!CE18+'Bi Weekly Cashflow'!CE94</f>
        <v>0</v>
      </c>
      <c r="CN22" s="127">
        <f>CL22+(CM22/CL5)</f>
        <v>19</v>
      </c>
      <c r="CO22" s="262">
        <f>CN22/CN26%</f>
        <v>-4.3105281814959229</v>
      </c>
      <c r="CP22" s="385"/>
      <c r="CQ22" s="386"/>
      <c r="CR22" s="385"/>
      <c r="CS22" s="386"/>
      <c r="CT22" s="250">
        <f>CL22-'Bi Weekly Cashflow'!CL18+'Bi Weekly Cashflow'!CL94</f>
        <v>19</v>
      </c>
      <c r="CU22" s="125">
        <f>CM22-'Bi Weekly Cashflow'!CM18+'Bi Weekly Cashflow'!CM94</f>
        <v>0</v>
      </c>
      <c r="CV22" s="127">
        <f>CT22+(CU22/CT5)</f>
        <v>19</v>
      </c>
      <c r="CW22" s="262">
        <f>CV22/CV26%</f>
        <v>-12.955465587044534</v>
      </c>
      <c r="CX22" s="385"/>
      <c r="CY22" s="386"/>
      <c r="CZ22" s="385"/>
      <c r="DA22" s="386"/>
    </row>
    <row r="23" spans="1:105" ht="20.25" customHeight="1" x14ac:dyDescent="0.2">
      <c r="A23" s="11" t="s">
        <v>10</v>
      </c>
      <c r="B23" s="370">
        <v>0</v>
      </c>
      <c r="C23" s="370">
        <v>0</v>
      </c>
      <c r="D23" s="127">
        <f>B23+(C23/B5)</f>
        <v>0</v>
      </c>
      <c r="E23" s="133">
        <f>D23/D26%</f>
        <v>0</v>
      </c>
      <c r="F23" s="385"/>
      <c r="G23" s="386"/>
      <c r="H23" s="385"/>
      <c r="I23" s="386"/>
      <c r="J23" s="250">
        <f>B23-'Bi Weekly Cashflow'!B19+'Bi Weekly Cashflow'!B95</f>
        <v>0</v>
      </c>
      <c r="K23" s="125">
        <f>C23-'Bi Weekly Cashflow'!C19+'Bi Weekly Cashflow'!C95</f>
        <v>0</v>
      </c>
      <c r="L23" s="127">
        <f>J23+(K23/J5)</f>
        <v>0</v>
      </c>
      <c r="M23" s="262">
        <f>L23/L26%</f>
        <v>0</v>
      </c>
      <c r="N23" s="385"/>
      <c r="O23" s="386"/>
      <c r="P23" s="385"/>
      <c r="Q23" s="386"/>
      <c r="R23" s="250">
        <f>J23-'Bi Weekly Cashflow'!J19+'Bi Weekly Cashflow'!J95</f>
        <v>0</v>
      </c>
      <c r="S23" s="125">
        <f>K23-'Bi Weekly Cashflow'!K19+'Bi Weekly Cashflow'!K95</f>
        <v>0</v>
      </c>
      <c r="T23" s="127">
        <f>R23+(S23/R5)</f>
        <v>0</v>
      </c>
      <c r="U23" s="262">
        <f>T23/T26%</f>
        <v>0</v>
      </c>
      <c r="V23" s="385"/>
      <c r="W23" s="386"/>
      <c r="X23" s="385"/>
      <c r="Y23" s="386"/>
      <c r="Z23" s="250">
        <f>R23-'Bi Weekly Cashflow'!R19+'Bi Weekly Cashflow'!R95</f>
        <v>0</v>
      </c>
      <c r="AA23" s="125">
        <f>S23-'Bi Weekly Cashflow'!S19+'Bi Weekly Cashflow'!S95</f>
        <v>0</v>
      </c>
      <c r="AB23" s="127">
        <f>Z23+(AA23/Z5)</f>
        <v>0</v>
      </c>
      <c r="AC23" s="262">
        <f>AB23/AB26%</f>
        <v>0</v>
      </c>
      <c r="AD23" s="385"/>
      <c r="AE23" s="386"/>
      <c r="AF23" s="385"/>
      <c r="AG23" s="386"/>
      <c r="AH23" s="250">
        <f>Z23-'Bi Weekly Cashflow'!Z19+'Bi Weekly Cashflow'!Z95</f>
        <v>0</v>
      </c>
      <c r="AI23" s="125">
        <f>AA23-'Bi Weekly Cashflow'!AA19+'Bi Weekly Cashflow'!AA95</f>
        <v>0</v>
      </c>
      <c r="AJ23" s="127">
        <f>AH23+(AI23/AH5)</f>
        <v>0</v>
      </c>
      <c r="AK23" s="262">
        <f>AJ23/AJ26%</f>
        <v>0</v>
      </c>
      <c r="AL23" s="385"/>
      <c r="AM23" s="386"/>
      <c r="AN23" s="385"/>
      <c r="AO23" s="386"/>
      <c r="AP23" s="250">
        <f>AH23-'Bi Weekly Cashflow'!AH19+'Bi Weekly Cashflow'!AH95</f>
        <v>0</v>
      </c>
      <c r="AQ23" s="125">
        <f>AI23-'Bi Weekly Cashflow'!AI19+'Bi Weekly Cashflow'!AI95</f>
        <v>0</v>
      </c>
      <c r="AR23" s="127">
        <f>AP23+(AQ23/AP5)</f>
        <v>0</v>
      </c>
      <c r="AS23" s="262">
        <f>AR23/AR26%</f>
        <v>0</v>
      </c>
      <c r="AT23" s="385"/>
      <c r="AU23" s="386"/>
      <c r="AV23" s="385"/>
      <c r="AW23" s="386"/>
      <c r="AX23" s="250">
        <f>AP23-'Bi Weekly Cashflow'!AP19+'Bi Weekly Cashflow'!AP95</f>
        <v>0</v>
      </c>
      <c r="AY23" s="125">
        <f>AQ23-'Bi Weekly Cashflow'!AQ19+'Bi Weekly Cashflow'!AQ95</f>
        <v>0</v>
      </c>
      <c r="AZ23" s="127">
        <f>AX23+(AY23/AX5)</f>
        <v>0</v>
      </c>
      <c r="BA23" s="262">
        <f>AZ23/AZ26%</f>
        <v>0</v>
      </c>
      <c r="BB23" s="385"/>
      <c r="BC23" s="386"/>
      <c r="BD23" s="385"/>
      <c r="BE23" s="386"/>
      <c r="BF23" s="250">
        <f>AX23-'Bi Weekly Cashflow'!AX19+'Bi Weekly Cashflow'!AX95</f>
        <v>0</v>
      </c>
      <c r="BG23" s="125">
        <f>AY23-'Bi Weekly Cashflow'!AY19+'Bi Weekly Cashflow'!AY95</f>
        <v>0</v>
      </c>
      <c r="BH23" s="127">
        <f>BF23+(BG23/BF5)</f>
        <v>0</v>
      </c>
      <c r="BI23" s="262">
        <f>BH23/BH26%</f>
        <v>0</v>
      </c>
      <c r="BJ23" s="385"/>
      <c r="BK23" s="386"/>
      <c r="BL23" s="385"/>
      <c r="BM23" s="386"/>
      <c r="BN23" s="250">
        <f>BF23-'Bi Weekly Cashflow'!BF19+'Bi Weekly Cashflow'!BF95</f>
        <v>0</v>
      </c>
      <c r="BO23" s="125">
        <f>BG23-'Bi Weekly Cashflow'!BG19+'Bi Weekly Cashflow'!BG95</f>
        <v>0</v>
      </c>
      <c r="BP23" s="127">
        <f>BN23+(BO23/BN5)</f>
        <v>0</v>
      </c>
      <c r="BQ23" s="262">
        <f>BP23/BP26%</f>
        <v>0</v>
      </c>
      <c r="BR23" s="385"/>
      <c r="BS23" s="386"/>
      <c r="BT23" s="385"/>
      <c r="BU23" s="386"/>
      <c r="BV23" s="250">
        <f>BN23-'Bi Weekly Cashflow'!BN19+'Bi Weekly Cashflow'!BN95</f>
        <v>0</v>
      </c>
      <c r="BW23" s="125">
        <f>BO23-'Bi Weekly Cashflow'!BO19+'Bi Weekly Cashflow'!BO95</f>
        <v>0</v>
      </c>
      <c r="BX23" s="127">
        <f>BV23+(BW23/BV5)</f>
        <v>0</v>
      </c>
      <c r="BY23" s="262">
        <f>BX23/BX26%</f>
        <v>0</v>
      </c>
      <c r="BZ23" s="385"/>
      <c r="CA23" s="386"/>
      <c r="CB23" s="385"/>
      <c r="CC23" s="386"/>
      <c r="CD23" s="250">
        <f>BV23-'Bi Weekly Cashflow'!BV19+'Bi Weekly Cashflow'!BV95</f>
        <v>0</v>
      </c>
      <c r="CE23" s="125">
        <f>BW23-'Bi Weekly Cashflow'!BW19+'Bi Weekly Cashflow'!BW95</f>
        <v>0</v>
      </c>
      <c r="CF23" s="127">
        <f>CD23+(CE23/CD5)</f>
        <v>0</v>
      </c>
      <c r="CG23" s="262">
        <f>CF23/CF26%</f>
        <v>0</v>
      </c>
      <c r="CH23" s="385"/>
      <c r="CI23" s="386"/>
      <c r="CJ23" s="385"/>
      <c r="CK23" s="386"/>
      <c r="CL23" s="250">
        <f>CD23-'Bi Weekly Cashflow'!CD19+'Bi Weekly Cashflow'!CD95</f>
        <v>0</v>
      </c>
      <c r="CM23" s="125">
        <f>CE23-'Bi Weekly Cashflow'!CE19+'Bi Weekly Cashflow'!CE95</f>
        <v>0</v>
      </c>
      <c r="CN23" s="127">
        <f>CL23+(CM23/CL5)</f>
        <v>0</v>
      </c>
      <c r="CO23" s="262">
        <f>CN23/CN26%</f>
        <v>0</v>
      </c>
      <c r="CP23" s="385"/>
      <c r="CQ23" s="386"/>
      <c r="CR23" s="385"/>
      <c r="CS23" s="386"/>
      <c r="CT23" s="250">
        <f>CL23-'Bi Weekly Cashflow'!CL19+'Bi Weekly Cashflow'!CL95</f>
        <v>0</v>
      </c>
      <c r="CU23" s="125">
        <f>CM23-'Bi Weekly Cashflow'!CM19+'Bi Weekly Cashflow'!CM95</f>
        <v>0</v>
      </c>
      <c r="CV23" s="127">
        <f>CT23+(CU23/CT5)</f>
        <v>0</v>
      </c>
      <c r="CW23" s="262">
        <f>CV23/CV26%</f>
        <v>0</v>
      </c>
      <c r="CX23" s="385"/>
      <c r="CY23" s="386"/>
      <c r="CZ23" s="385"/>
      <c r="DA23" s="386"/>
    </row>
    <row r="24" spans="1:105" ht="27" customHeight="1" x14ac:dyDescent="0.2">
      <c r="A24" s="11" t="s">
        <v>11</v>
      </c>
      <c r="B24" s="370">
        <v>0</v>
      </c>
      <c r="C24" s="370">
        <v>0</v>
      </c>
      <c r="D24" s="127">
        <f>B24+(C24/B5)</f>
        <v>0</v>
      </c>
      <c r="E24" s="133">
        <f>D24/D26%</f>
        <v>0</v>
      </c>
      <c r="F24" s="385"/>
      <c r="G24" s="386"/>
      <c r="H24" s="385"/>
      <c r="I24" s="386"/>
      <c r="J24" s="250">
        <f>B24-'Bi Weekly Cashflow'!B20+'Bi Weekly Cashflow'!B96</f>
        <v>0</v>
      </c>
      <c r="K24" s="125">
        <f>C24-'Bi Weekly Cashflow'!C20+'Bi Weekly Cashflow'!C96</f>
        <v>0</v>
      </c>
      <c r="L24" s="127">
        <f>J24+(K24/J5)</f>
        <v>0</v>
      </c>
      <c r="M24" s="262">
        <f>L24/L26%</f>
        <v>0</v>
      </c>
      <c r="N24" s="385"/>
      <c r="O24" s="386"/>
      <c r="P24" s="385"/>
      <c r="Q24" s="386"/>
      <c r="R24" s="250">
        <f>J24-'Bi Weekly Cashflow'!J20+'Bi Weekly Cashflow'!J96</f>
        <v>0</v>
      </c>
      <c r="S24" s="125">
        <f>K24-'Bi Weekly Cashflow'!K20+'Bi Weekly Cashflow'!K96</f>
        <v>0</v>
      </c>
      <c r="T24" s="127">
        <f>R24+(S24/R5)</f>
        <v>0</v>
      </c>
      <c r="U24" s="262">
        <f>T24/T26%</f>
        <v>0</v>
      </c>
      <c r="V24" s="385"/>
      <c r="W24" s="386"/>
      <c r="X24" s="385"/>
      <c r="Y24" s="386"/>
      <c r="Z24" s="250">
        <f>R24-'Bi Weekly Cashflow'!R20+'Bi Weekly Cashflow'!R96</f>
        <v>0</v>
      </c>
      <c r="AA24" s="125">
        <f>S24-'Bi Weekly Cashflow'!S20+'Bi Weekly Cashflow'!S96</f>
        <v>0</v>
      </c>
      <c r="AB24" s="127">
        <f>Z24+(AA24/Z5)</f>
        <v>0</v>
      </c>
      <c r="AC24" s="262">
        <f>AB24/AB26%</f>
        <v>0</v>
      </c>
      <c r="AD24" s="385"/>
      <c r="AE24" s="386"/>
      <c r="AF24" s="385"/>
      <c r="AG24" s="386"/>
      <c r="AH24" s="250">
        <f>Z24-'Bi Weekly Cashflow'!Z20+'Bi Weekly Cashflow'!Z96</f>
        <v>0</v>
      </c>
      <c r="AI24" s="125">
        <f>AA24-'Bi Weekly Cashflow'!AA20+'Bi Weekly Cashflow'!AA96</f>
        <v>0</v>
      </c>
      <c r="AJ24" s="127">
        <f>AH24+(AI24/AH5)</f>
        <v>0</v>
      </c>
      <c r="AK24" s="262">
        <f>AJ24/AJ26%</f>
        <v>0</v>
      </c>
      <c r="AL24" s="385"/>
      <c r="AM24" s="386"/>
      <c r="AN24" s="385"/>
      <c r="AO24" s="386"/>
      <c r="AP24" s="250">
        <f>AH24-'Bi Weekly Cashflow'!AH20+'Bi Weekly Cashflow'!AH96</f>
        <v>0</v>
      </c>
      <c r="AQ24" s="125">
        <f>AI24-'Bi Weekly Cashflow'!AI20+'Bi Weekly Cashflow'!AI96</f>
        <v>0</v>
      </c>
      <c r="AR24" s="127">
        <f>AP24+(AQ24/AP5)</f>
        <v>0</v>
      </c>
      <c r="AS24" s="262">
        <f>AR24/AR26%</f>
        <v>0</v>
      </c>
      <c r="AT24" s="385"/>
      <c r="AU24" s="386"/>
      <c r="AV24" s="385"/>
      <c r="AW24" s="386"/>
      <c r="AX24" s="250">
        <f>AP24-'Bi Weekly Cashflow'!AP20+'Bi Weekly Cashflow'!AP96</f>
        <v>0</v>
      </c>
      <c r="AY24" s="125">
        <f>AQ24-'Bi Weekly Cashflow'!AQ20+'Bi Weekly Cashflow'!AQ96</f>
        <v>0</v>
      </c>
      <c r="AZ24" s="127">
        <f>AX24+(AY24/AX5)</f>
        <v>0</v>
      </c>
      <c r="BA24" s="262">
        <f>AZ24/AZ26%</f>
        <v>0</v>
      </c>
      <c r="BB24" s="385"/>
      <c r="BC24" s="386"/>
      <c r="BD24" s="385"/>
      <c r="BE24" s="386"/>
      <c r="BF24" s="250">
        <f>AX24-'Bi Weekly Cashflow'!AX20+'Bi Weekly Cashflow'!AX96</f>
        <v>0</v>
      </c>
      <c r="BG24" s="125">
        <f>AY24-'Bi Weekly Cashflow'!AY20+'Bi Weekly Cashflow'!AY96</f>
        <v>0</v>
      </c>
      <c r="BH24" s="127">
        <f>BF24+(BG24/BF5)</f>
        <v>0</v>
      </c>
      <c r="BI24" s="262">
        <f>BH24/BH26%</f>
        <v>0</v>
      </c>
      <c r="BJ24" s="385"/>
      <c r="BK24" s="386"/>
      <c r="BL24" s="385"/>
      <c r="BM24" s="386"/>
      <c r="BN24" s="250">
        <f>BF24-'Bi Weekly Cashflow'!BF20+'Bi Weekly Cashflow'!BF96</f>
        <v>0</v>
      </c>
      <c r="BO24" s="125">
        <f>BG24-'Bi Weekly Cashflow'!BG20+'Bi Weekly Cashflow'!BG96</f>
        <v>0</v>
      </c>
      <c r="BP24" s="127">
        <f>BN24+(BO24/BN5)</f>
        <v>0</v>
      </c>
      <c r="BQ24" s="262">
        <f>BP24/BP26%</f>
        <v>0</v>
      </c>
      <c r="BR24" s="385"/>
      <c r="BS24" s="386"/>
      <c r="BT24" s="385"/>
      <c r="BU24" s="386"/>
      <c r="BV24" s="250">
        <f>BN24-'Bi Weekly Cashflow'!BN20+'Bi Weekly Cashflow'!BN96</f>
        <v>0</v>
      </c>
      <c r="BW24" s="125">
        <f>BO24-'Bi Weekly Cashflow'!BO20+'Bi Weekly Cashflow'!BO96</f>
        <v>0</v>
      </c>
      <c r="BX24" s="127">
        <f>BV24+(BW24/BV5)</f>
        <v>0</v>
      </c>
      <c r="BY24" s="262">
        <f>BX24/BX26%</f>
        <v>0</v>
      </c>
      <c r="BZ24" s="385"/>
      <c r="CA24" s="386"/>
      <c r="CB24" s="385"/>
      <c r="CC24" s="386"/>
      <c r="CD24" s="250">
        <f>BV24-'Bi Weekly Cashflow'!BV20+'Bi Weekly Cashflow'!BV96</f>
        <v>0</v>
      </c>
      <c r="CE24" s="125">
        <f>BW24-'Bi Weekly Cashflow'!BW20+'Bi Weekly Cashflow'!BW96</f>
        <v>0</v>
      </c>
      <c r="CF24" s="127">
        <f>CD24+(CE24/CD5)</f>
        <v>0</v>
      </c>
      <c r="CG24" s="262">
        <f>CF24/CF26%</f>
        <v>0</v>
      </c>
      <c r="CH24" s="385"/>
      <c r="CI24" s="386"/>
      <c r="CJ24" s="385"/>
      <c r="CK24" s="386"/>
      <c r="CL24" s="250">
        <f>CD24-'Bi Weekly Cashflow'!CD20+'Bi Weekly Cashflow'!CD96</f>
        <v>0</v>
      </c>
      <c r="CM24" s="125">
        <f>CE24-'Bi Weekly Cashflow'!CE20+'Bi Weekly Cashflow'!CE96</f>
        <v>0</v>
      </c>
      <c r="CN24" s="127">
        <f>CL24+(CM24/CL5)</f>
        <v>0</v>
      </c>
      <c r="CO24" s="262">
        <f>CN24/CN26%</f>
        <v>0</v>
      </c>
      <c r="CP24" s="385"/>
      <c r="CQ24" s="386"/>
      <c r="CR24" s="385"/>
      <c r="CS24" s="386"/>
      <c r="CT24" s="250">
        <f>CL24-'Bi Weekly Cashflow'!CL20+'Bi Weekly Cashflow'!CL96</f>
        <v>0</v>
      </c>
      <c r="CU24" s="125">
        <f>CM24-'Bi Weekly Cashflow'!CM20+'Bi Weekly Cashflow'!CM96</f>
        <v>0</v>
      </c>
      <c r="CV24" s="127">
        <f>CT24+(CU24/CT5)</f>
        <v>0</v>
      </c>
      <c r="CW24" s="262">
        <f>CV24/CV26%</f>
        <v>0</v>
      </c>
      <c r="CX24" s="385"/>
      <c r="CY24" s="386"/>
      <c r="CZ24" s="385"/>
      <c r="DA24" s="386"/>
    </row>
    <row r="25" spans="1:105" ht="20.25" customHeight="1" x14ac:dyDescent="0.2">
      <c r="A25" s="11" t="s">
        <v>12</v>
      </c>
      <c r="B25" s="370">
        <v>0</v>
      </c>
      <c r="C25" s="370">
        <v>0</v>
      </c>
      <c r="D25" s="127">
        <f>B25+(C25/B5)</f>
        <v>0</v>
      </c>
      <c r="E25" s="133">
        <f>D25/D26%</f>
        <v>0</v>
      </c>
      <c r="F25" s="385"/>
      <c r="G25" s="386"/>
      <c r="H25" s="385"/>
      <c r="I25" s="386"/>
      <c r="J25" s="250">
        <f>B25-'Bi Weekly Cashflow'!B21+'Bi Weekly Cashflow'!B97</f>
        <v>0</v>
      </c>
      <c r="K25" s="125">
        <f>C25-'Bi Weekly Cashflow'!C21+'Bi Weekly Cashflow'!C97</f>
        <v>0</v>
      </c>
      <c r="L25" s="127">
        <f>J25+(K25/J5)</f>
        <v>0</v>
      </c>
      <c r="M25" s="262">
        <f>L25/L26%</f>
        <v>0</v>
      </c>
      <c r="N25" s="385"/>
      <c r="O25" s="386"/>
      <c r="P25" s="385"/>
      <c r="Q25" s="386"/>
      <c r="R25" s="250">
        <f>J25-'Bi Weekly Cashflow'!J21+'Bi Weekly Cashflow'!J97</f>
        <v>0</v>
      </c>
      <c r="S25" s="125">
        <f>K25-'Bi Weekly Cashflow'!K21+'Bi Weekly Cashflow'!K97</f>
        <v>0</v>
      </c>
      <c r="T25" s="127">
        <f>R25+(S25/R5)</f>
        <v>0</v>
      </c>
      <c r="U25" s="262">
        <f>T25/T26%</f>
        <v>0</v>
      </c>
      <c r="V25" s="385"/>
      <c r="W25" s="386"/>
      <c r="X25" s="385"/>
      <c r="Y25" s="386"/>
      <c r="Z25" s="250">
        <f>R25-'Bi Weekly Cashflow'!R21+'Bi Weekly Cashflow'!R97</f>
        <v>0</v>
      </c>
      <c r="AA25" s="125">
        <f>S25-'Bi Weekly Cashflow'!S21+'Bi Weekly Cashflow'!S97</f>
        <v>0</v>
      </c>
      <c r="AB25" s="127">
        <f>Z25+(AA25/Z5)</f>
        <v>0</v>
      </c>
      <c r="AC25" s="262">
        <f>AB25/AB26%</f>
        <v>0</v>
      </c>
      <c r="AD25" s="385"/>
      <c r="AE25" s="386"/>
      <c r="AF25" s="385"/>
      <c r="AG25" s="386"/>
      <c r="AH25" s="250">
        <f>Z25-'Bi Weekly Cashflow'!Z21+'Bi Weekly Cashflow'!Z97</f>
        <v>0</v>
      </c>
      <c r="AI25" s="125">
        <f>AA25-'Bi Weekly Cashflow'!AA21+'Bi Weekly Cashflow'!AA97</f>
        <v>0</v>
      </c>
      <c r="AJ25" s="127">
        <f>AH25+(AI25/AH5)</f>
        <v>0</v>
      </c>
      <c r="AK25" s="262">
        <f>AJ25/AJ26%</f>
        <v>0</v>
      </c>
      <c r="AL25" s="385"/>
      <c r="AM25" s="386"/>
      <c r="AN25" s="385"/>
      <c r="AO25" s="386"/>
      <c r="AP25" s="250">
        <f>AH25-'Bi Weekly Cashflow'!AH21+'Bi Weekly Cashflow'!AH97</f>
        <v>0</v>
      </c>
      <c r="AQ25" s="125">
        <f>AI25-'Bi Weekly Cashflow'!AI21+'Bi Weekly Cashflow'!AI97</f>
        <v>0</v>
      </c>
      <c r="AR25" s="127">
        <f>AP25+(AQ25/AP5)</f>
        <v>0</v>
      </c>
      <c r="AS25" s="262">
        <f>AR25/AR26%</f>
        <v>0</v>
      </c>
      <c r="AT25" s="385"/>
      <c r="AU25" s="386"/>
      <c r="AV25" s="385"/>
      <c r="AW25" s="386"/>
      <c r="AX25" s="250">
        <f>AP25-'Bi Weekly Cashflow'!AP21+'Bi Weekly Cashflow'!AP97</f>
        <v>0</v>
      </c>
      <c r="AY25" s="125">
        <f>AQ25-'Bi Weekly Cashflow'!AQ21+'Bi Weekly Cashflow'!AQ97</f>
        <v>0</v>
      </c>
      <c r="AZ25" s="127">
        <f>AX25+(AY25/AX5)</f>
        <v>0</v>
      </c>
      <c r="BA25" s="262">
        <f>AZ25/AZ26%</f>
        <v>0</v>
      </c>
      <c r="BB25" s="385"/>
      <c r="BC25" s="386"/>
      <c r="BD25" s="385"/>
      <c r="BE25" s="386"/>
      <c r="BF25" s="250">
        <f>AX25-'Bi Weekly Cashflow'!AX21+'Bi Weekly Cashflow'!AX97</f>
        <v>0</v>
      </c>
      <c r="BG25" s="125">
        <f>AY25-'Bi Weekly Cashflow'!AY21+'Bi Weekly Cashflow'!AY97</f>
        <v>0</v>
      </c>
      <c r="BH25" s="127">
        <f>BF25+(BG25/BF5)</f>
        <v>0</v>
      </c>
      <c r="BI25" s="262">
        <f>BH25/BH26%</f>
        <v>0</v>
      </c>
      <c r="BJ25" s="385"/>
      <c r="BK25" s="386"/>
      <c r="BL25" s="385"/>
      <c r="BM25" s="386"/>
      <c r="BN25" s="250">
        <f>BF25-'Bi Weekly Cashflow'!BF21+'Bi Weekly Cashflow'!BF97</f>
        <v>0</v>
      </c>
      <c r="BO25" s="125">
        <f>BG25-'Bi Weekly Cashflow'!BG21+'Bi Weekly Cashflow'!BG97</f>
        <v>0</v>
      </c>
      <c r="BP25" s="127">
        <f>BN25+(BO25/BN5)</f>
        <v>0</v>
      </c>
      <c r="BQ25" s="262">
        <f>BP25/BP26%</f>
        <v>0</v>
      </c>
      <c r="BR25" s="385"/>
      <c r="BS25" s="386"/>
      <c r="BT25" s="385"/>
      <c r="BU25" s="386"/>
      <c r="BV25" s="250">
        <f>BN25-'Bi Weekly Cashflow'!BN21+'Bi Weekly Cashflow'!BN97</f>
        <v>0</v>
      </c>
      <c r="BW25" s="125">
        <f>BO25-'Bi Weekly Cashflow'!BO21+'Bi Weekly Cashflow'!BO97</f>
        <v>0</v>
      </c>
      <c r="BX25" s="127">
        <f>BV25+(BW25/BV5)</f>
        <v>0</v>
      </c>
      <c r="BY25" s="262">
        <f>BX25/BX26%</f>
        <v>0</v>
      </c>
      <c r="BZ25" s="385"/>
      <c r="CA25" s="386"/>
      <c r="CB25" s="385"/>
      <c r="CC25" s="386"/>
      <c r="CD25" s="250">
        <f>BV25-'Bi Weekly Cashflow'!BV21+'Bi Weekly Cashflow'!BV97</f>
        <v>0</v>
      </c>
      <c r="CE25" s="125">
        <f>BW25-'Bi Weekly Cashflow'!BW21+'Bi Weekly Cashflow'!BW97</f>
        <v>0</v>
      </c>
      <c r="CF25" s="127">
        <f>CD25+(CE25/CD5)</f>
        <v>0</v>
      </c>
      <c r="CG25" s="262">
        <f>CF25/CF26%</f>
        <v>0</v>
      </c>
      <c r="CH25" s="385"/>
      <c r="CI25" s="386"/>
      <c r="CJ25" s="385"/>
      <c r="CK25" s="386"/>
      <c r="CL25" s="250">
        <f>CD25-'Bi Weekly Cashflow'!CD21+'Bi Weekly Cashflow'!CD97</f>
        <v>0</v>
      </c>
      <c r="CM25" s="125">
        <f>CE25-'Bi Weekly Cashflow'!CE21+'Bi Weekly Cashflow'!CE97</f>
        <v>0</v>
      </c>
      <c r="CN25" s="127">
        <f>CL25+(CM25/CL5)</f>
        <v>0</v>
      </c>
      <c r="CO25" s="262">
        <f>CN25/CN26%</f>
        <v>0</v>
      </c>
      <c r="CP25" s="385"/>
      <c r="CQ25" s="386"/>
      <c r="CR25" s="385"/>
      <c r="CS25" s="386"/>
      <c r="CT25" s="250">
        <f>CL25-'Bi Weekly Cashflow'!CL21+'Bi Weekly Cashflow'!CL97</f>
        <v>0</v>
      </c>
      <c r="CU25" s="125">
        <f>CM25-'Bi Weekly Cashflow'!CM21+'Bi Weekly Cashflow'!CM97</f>
        <v>0</v>
      </c>
      <c r="CV25" s="127">
        <f>CT25+(CU25/CT5)</f>
        <v>0</v>
      </c>
      <c r="CW25" s="262">
        <f>CV25/CV26%</f>
        <v>0</v>
      </c>
      <c r="CX25" s="385"/>
      <c r="CY25" s="386"/>
      <c r="CZ25" s="385"/>
      <c r="DA25" s="386"/>
    </row>
    <row r="26" spans="1:105" customFormat="1" ht="20.25" customHeight="1" x14ac:dyDescent="0.2">
      <c r="A26" s="146" t="s">
        <v>65</v>
      </c>
      <c r="B26" s="148">
        <f>SUM(B20:B25)</f>
        <v>59</v>
      </c>
      <c r="C26" s="149">
        <f>SUM(C20:C25)</f>
        <v>0</v>
      </c>
      <c r="D26" s="128">
        <f>SUM(D20:D25)</f>
        <v>59</v>
      </c>
      <c r="E26" s="134">
        <f>SUM(E20:E25)</f>
        <v>100</v>
      </c>
      <c r="F26" s="385"/>
      <c r="G26" s="386"/>
      <c r="H26" s="385"/>
      <c r="I26" s="386"/>
      <c r="J26" s="261">
        <f>SUM(J20:J25)</f>
        <v>59</v>
      </c>
      <c r="K26" s="149">
        <f>SUM(K20:K25)</f>
        <v>-57550</v>
      </c>
      <c r="L26" s="128">
        <f>SUM(L20:L25)</f>
        <v>23.03125</v>
      </c>
      <c r="M26" s="132">
        <f>SUM(M20:M25)</f>
        <v>100</v>
      </c>
      <c r="N26" s="385"/>
      <c r="O26" s="386"/>
      <c r="P26" s="385"/>
      <c r="Q26" s="386"/>
      <c r="R26" s="261">
        <f>SUM(R20:R25)</f>
        <v>134</v>
      </c>
      <c r="S26" s="149">
        <f>SUM(S20:S25)</f>
        <v>-136450</v>
      </c>
      <c r="T26" s="128">
        <f>SUM(T20:T25)</f>
        <v>48.71875</v>
      </c>
      <c r="U26" s="132">
        <f>SUM(U20:U25)</f>
        <v>100</v>
      </c>
      <c r="V26" s="385"/>
      <c r="W26" s="386"/>
      <c r="X26" s="385"/>
      <c r="Y26" s="386"/>
      <c r="Z26" s="261">
        <f>SUM(Z20:Z25)</f>
        <v>19</v>
      </c>
      <c r="AA26" s="149">
        <f>SUM(AA20:AA25)</f>
        <v>-224650</v>
      </c>
      <c r="AB26" s="128">
        <f>SUM(AB20:AB25)</f>
        <v>-121.40625</v>
      </c>
      <c r="AC26" s="132">
        <f>SUM(AC20:AC25)</f>
        <v>100</v>
      </c>
      <c r="AD26" s="385"/>
      <c r="AE26" s="386"/>
      <c r="AF26" s="385"/>
      <c r="AG26" s="386"/>
      <c r="AH26" s="261">
        <f>SUM(AH20:AH25)</f>
        <v>34</v>
      </c>
      <c r="AI26" s="149">
        <f>SUM(AI20:AI25)</f>
        <v>-314150</v>
      </c>
      <c r="AJ26" s="128">
        <f>SUM(AJ20:AJ25)</f>
        <v>-162.34375</v>
      </c>
      <c r="AK26" s="132">
        <f>SUM(AK20:AK25)</f>
        <v>100</v>
      </c>
      <c r="AL26" s="385"/>
      <c r="AM26" s="386"/>
      <c r="AN26" s="385"/>
      <c r="AO26" s="386"/>
      <c r="AP26" s="261">
        <f>SUM(AP20:AP25)</f>
        <v>34</v>
      </c>
      <c r="AQ26" s="149">
        <f>SUM(AQ20:AQ25)</f>
        <v>-383850</v>
      </c>
      <c r="AR26" s="128">
        <f>SUM(AR20:AR25)</f>
        <v>-205.90625</v>
      </c>
      <c r="AS26" s="132">
        <f>SUM(AS20:AS25)</f>
        <v>100</v>
      </c>
      <c r="AT26" s="385"/>
      <c r="AU26" s="386"/>
      <c r="AV26" s="385"/>
      <c r="AW26" s="386"/>
      <c r="AX26" s="261">
        <f>SUM(AX20:AX25)</f>
        <v>49</v>
      </c>
      <c r="AY26" s="149">
        <f>SUM(AY20:AY25)</f>
        <v>0</v>
      </c>
      <c r="AZ26" s="128">
        <f>SUM(AZ20:AZ25)</f>
        <v>49</v>
      </c>
      <c r="BA26" s="132">
        <f>SUM(BA20:BA25)</f>
        <v>100</v>
      </c>
      <c r="BB26" s="385"/>
      <c r="BC26" s="386"/>
      <c r="BD26" s="385"/>
      <c r="BE26" s="386"/>
      <c r="BF26" s="261">
        <f>SUM(BF20:BF25)</f>
        <v>49</v>
      </c>
      <c r="BG26" s="149">
        <f>SUM(BG20:BG25)</f>
        <v>-519450</v>
      </c>
      <c r="BH26" s="128">
        <f>SUM(BH20:BH25)</f>
        <v>-275.65625</v>
      </c>
      <c r="BI26" s="132">
        <f>SUM(BI20:BI25)</f>
        <v>100</v>
      </c>
      <c r="BJ26" s="385"/>
      <c r="BK26" s="386"/>
      <c r="BL26" s="385"/>
      <c r="BM26" s="386"/>
      <c r="BN26" s="261">
        <f>SUM(BN20:BN25)</f>
        <v>64</v>
      </c>
      <c r="BO26" s="149">
        <f>SUM(BO20:BO25)</f>
        <v>0</v>
      </c>
      <c r="BP26" s="128">
        <f>SUM(BP20:BP25)</f>
        <v>64</v>
      </c>
      <c r="BQ26" s="132">
        <f>SUM(BQ20:BQ25)</f>
        <v>100</v>
      </c>
      <c r="BR26" s="385"/>
      <c r="BS26" s="386"/>
      <c r="BT26" s="385"/>
      <c r="BU26" s="386"/>
      <c r="BV26" s="261">
        <f>SUM(BV20:BV25)</f>
        <v>64</v>
      </c>
      <c r="BW26" s="149">
        <f>SUM(BW20:BW25)</f>
        <v>-653050</v>
      </c>
      <c r="BX26" s="128">
        <f>SUM(BX20:BX25)</f>
        <v>-344.15625</v>
      </c>
      <c r="BY26" s="132">
        <f>SUM(BY20:BY25)</f>
        <v>100</v>
      </c>
      <c r="BZ26" s="385"/>
      <c r="CA26" s="386"/>
      <c r="CB26" s="385"/>
      <c r="CC26" s="386"/>
      <c r="CD26" s="261">
        <f>SUM(CD20:CD25)</f>
        <v>69</v>
      </c>
      <c r="CE26" s="149">
        <f>SUM(CE20:CE25)</f>
        <v>-721150</v>
      </c>
      <c r="CF26" s="128">
        <f>SUM(CF20:CF25)</f>
        <v>-381.71875</v>
      </c>
      <c r="CG26" s="132">
        <f>SUM(CG20:CG25)</f>
        <v>99.999999999999986</v>
      </c>
      <c r="CH26" s="385"/>
      <c r="CI26" s="386"/>
      <c r="CJ26" s="385"/>
      <c r="CK26" s="386"/>
      <c r="CL26" s="261">
        <f>SUM(CL20:CL25)</f>
        <v>69</v>
      </c>
      <c r="CM26" s="149">
        <f>SUM(CM20:CM25)</f>
        <v>-815650</v>
      </c>
      <c r="CN26" s="128">
        <f>SUM(CN20:CN25)</f>
        <v>-440.78125</v>
      </c>
      <c r="CO26" s="132">
        <f>SUM(CO20:CO25)</f>
        <v>99.999999999999986</v>
      </c>
      <c r="CP26" s="385"/>
      <c r="CQ26" s="386"/>
      <c r="CR26" s="385"/>
      <c r="CS26" s="386"/>
      <c r="CT26" s="261">
        <f>SUM(CT20:CT25)</f>
        <v>234</v>
      </c>
      <c r="CU26" s="149">
        <f>SUM(CU20:CU25)</f>
        <v>-609050</v>
      </c>
      <c r="CV26" s="128">
        <f>SUM(CV20:CV25)</f>
        <v>-146.65625</v>
      </c>
      <c r="CW26" s="132">
        <f>SUM(CW20:CW25)</f>
        <v>100</v>
      </c>
      <c r="CX26" s="385"/>
      <c r="CY26" s="386"/>
      <c r="CZ26" s="385"/>
      <c r="DA26" s="386"/>
    </row>
    <row r="27" spans="1:105" ht="20.25" customHeight="1" x14ac:dyDescent="0.2">
      <c r="A27" s="11"/>
      <c r="B27" s="34"/>
      <c r="C27" s="7"/>
      <c r="D27" s="127"/>
      <c r="E27" s="244"/>
      <c r="F27" s="385"/>
      <c r="G27" s="386"/>
      <c r="H27" s="385"/>
      <c r="I27" s="386"/>
      <c r="J27" s="13"/>
      <c r="K27"/>
      <c r="L27"/>
      <c r="M27" s="244"/>
      <c r="N27" s="385"/>
      <c r="O27" s="386"/>
      <c r="P27" s="385"/>
      <c r="Q27" s="386"/>
      <c r="R27" s="13"/>
      <c r="S27"/>
      <c r="T27"/>
      <c r="U27" s="244"/>
      <c r="V27" s="385"/>
      <c r="W27" s="386"/>
      <c r="X27" s="385"/>
      <c r="Y27" s="386"/>
      <c r="Z27" s="13"/>
      <c r="AA27"/>
      <c r="AB27"/>
      <c r="AC27" s="244"/>
      <c r="AD27" s="385"/>
      <c r="AE27" s="386"/>
      <c r="AF27" s="385"/>
      <c r="AG27" s="386"/>
      <c r="AH27" s="13"/>
      <c r="AI27"/>
      <c r="AJ27"/>
      <c r="AK27" s="244"/>
      <c r="AL27" s="385"/>
      <c r="AM27" s="386"/>
      <c r="AN27" s="385"/>
      <c r="AO27" s="386"/>
      <c r="AP27" s="13"/>
      <c r="AQ27"/>
      <c r="AR27"/>
      <c r="AS27" s="244"/>
      <c r="AT27" s="385"/>
      <c r="AU27" s="386"/>
      <c r="AV27" s="385"/>
      <c r="AW27" s="386"/>
      <c r="AX27" s="13"/>
      <c r="AY27"/>
      <c r="AZ27"/>
      <c r="BA27" s="244"/>
      <c r="BB27" s="385"/>
      <c r="BC27" s="386"/>
      <c r="BD27" s="385"/>
      <c r="BE27" s="386"/>
      <c r="BF27" s="13"/>
      <c r="BG27"/>
      <c r="BH27"/>
      <c r="BI27" s="244"/>
      <c r="BJ27" s="385"/>
      <c r="BK27" s="386"/>
      <c r="BL27" s="385"/>
      <c r="BM27" s="386"/>
      <c r="BN27" s="13"/>
      <c r="BO27"/>
      <c r="BP27"/>
      <c r="BQ27" s="244"/>
      <c r="BR27" s="385"/>
      <c r="BS27" s="386"/>
      <c r="BT27" s="385"/>
      <c r="BU27" s="386"/>
      <c r="BV27" s="13"/>
      <c r="BW27"/>
      <c r="BX27"/>
      <c r="BY27" s="244"/>
      <c r="BZ27" s="385"/>
      <c r="CA27" s="386"/>
      <c r="CB27" s="385"/>
      <c r="CC27" s="386"/>
      <c r="CD27" s="13"/>
      <c r="CE27"/>
      <c r="CF27"/>
      <c r="CG27" s="244"/>
      <c r="CH27" s="385"/>
      <c r="CI27" s="386"/>
      <c r="CJ27" s="385"/>
      <c r="CK27" s="386"/>
      <c r="CL27" s="13"/>
      <c r="CM27"/>
      <c r="CN27"/>
      <c r="CO27" s="244"/>
      <c r="CP27" s="385"/>
      <c r="CQ27" s="386"/>
      <c r="CR27" s="385"/>
      <c r="CS27" s="386"/>
      <c r="CT27" s="13"/>
      <c r="CU27"/>
      <c r="CV27"/>
      <c r="CW27" s="244"/>
      <c r="CX27" s="385"/>
      <c r="CY27" s="386"/>
      <c r="CZ27" s="385"/>
      <c r="DA27" s="386"/>
    </row>
    <row r="28" spans="1:105" ht="29" x14ac:dyDescent="0.2">
      <c r="A28" s="22" t="s">
        <v>173</v>
      </c>
      <c r="B28" s="370"/>
      <c r="C28" s="370"/>
      <c r="D28" s="127">
        <v>0</v>
      </c>
      <c r="E28" s="244"/>
      <c r="F28" s="385"/>
      <c r="G28" s="386"/>
      <c r="H28" s="385"/>
      <c r="I28" s="386"/>
      <c r="J28" s="13"/>
      <c r="K28"/>
      <c r="L28"/>
      <c r="M28" s="244"/>
      <c r="N28" s="385"/>
      <c r="O28" s="386"/>
      <c r="P28" s="385"/>
      <c r="Q28" s="386"/>
      <c r="R28" s="13"/>
      <c r="S28"/>
      <c r="T28"/>
      <c r="U28" s="244"/>
      <c r="V28" s="385"/>
      <c r="W28" s="386"/>
      <c r="X28" s="385"/>
      <c r="Y28" s="386"/>
      <c r="Z28" s="13"/>
      <c r="AA28"/>
      <c r="AB28"/>
      <c r="AC28" s="244"/>
      <c r="AD28" s="385"/>
      <c r="AE28" s="386"/>
      <c r="AF28" s="385"/>
      <c r="AG28" s="386"/>
      <c r="AH28" s="13"/>
      <c r="AI28"/>
      <c r="AJ28"/>
      <c r="AK28" s="244"/>
      <c r="AL28" s="385"/>
      <c r="AM28" s="386"/>
      <c r="AN28" s="385"/>
      <c r="AO28" s="386"/>
      <c r="AP28" s="13"/>
      <c r="AQ28"/>
      <c r="AR28"/>
      <c r="AS28" s="244"/>
      <c r="AT28" s="385"/>
      <c r="AU28" s="386"/>
      <c r="AV28" s="385"/>
      <c r="AW28" s="386"/>
      <c r="AX28" s="13"/>
      <c r="AY28"/>
      <c r="AZ28"/>
      <c r="BA28" s="244"/>
      <c r="BB28" s="385"/>
      <c r="BC28" s="386"/>
      <c r="BD28" s="385"/>
      <c r="BE28" s="386"/>
      <c r="BF28" s="13"/>
      <c r="BG28"/>
      <c r="BH28"/>
      <c r="BI28" s="244"/>
      <c r="BJ28" s="385"/>
      <c r="BK28" s="386"/>
      <c r="BL28" s="385"/>
      <c r="BM28" s="386"/>
      <c r="BN28" s="13"/>
      <c r="BO28"/>
      <c r="BP28"/>
      <c r="BQ28" s="244"/>
      <c r="BR28" s="385"/>
      <c r="BS28" s="386"/>
      <c r="BT28" s="385"/>
      <c r="BU28" s="386"/>
      <c r="BV28" s="13"/>
      <c r="BW28"/>
      <c r="BX28"/>
      <c r="BY28" s="244"/>
      <c r="BZ28" s="385"/>
      <c r="CA28" s="386"/>
      <c r="CB28" s="385"/>
      <c r="CC28" s="386"/>
      <c r="CD28" s="13"/>
      <c r="CE28"/>
      <c r="CF28"/>
      <c r="CG28" s="244"/>
      <c r="CH28" s="385"/>
      <c r="CI28" s="386"/>
      <c r="CJ28" s="385"/>
      <c r="CK28" s="386"/>
      <c r="CL28" s="13"/>
      <c r="CM28"/>
      <c r="CN28"/>
      <c r="CO28" s="244"/>
      <c r="CP28" s="385"/>
      <c r="CQ28" s="386"/>
      <c r="CR28" s="385"/>
      <c r="CS28" s="386"/>
      <c r="CT28" s="13"/>
      <c r="CU28"/>
      <c r="CV28"/>
      <c r="CW28" s="244"/>
      <c r="CX28" s="385"/>
      <c r="CY28" s="386"/>
      <c r="CZ28" s="385"/>
      <c r="DA28" s="386"/>
    </row>
    <row r="29" spans="1:105" ht="19.5" customHeight="1" x14ac:dyDescent="0.2">
      <c r="A29" s="11" t="s">
        <v>158</v>
      </c>
      <c r="B29" s="370">
        <v>0</v>
      </c>
      <c r="C29" s="370">
        <v>0</v>
      </c>
      <c r="D29" s="127">
        <f>B29+(C29/B5)</f>
        <v>0</v>
      </c>
      <c r="E29" s="131">
        <f>D29/D31%</f>
        <v>0</v>
      </c>
      <c r="F29" s="385"/>
      <c r="G29" s="386"/>
      <c r="H29" s="385"/>
      <c r="I29" s="386"/>
      <c r="J29" s="13">
        <f>B29+'Bi Weekly Cashflow'!B88</f>
        <v>0</v>
      </c>
      <c r="K29" s="125">
        <f>C29+'Bi Weekly Cashflow'!C88</f>
        <v>0</v>
      </c>
      <c r="L29" s="127">
        <f>J29+(K29/J5)</f>
        <v>0</v>
      </c>
      <c r="M29" s="131">
        <f>L29/L31%</f>
        <v>0</v>
      </c>
      <c r="N29" s="385"/>
      <c r="O29" s="386"/>
      <c r="P29" s="385"/>
      <c r="Q29" s="386"/>
      <c r="R29" s="13">
        <f>J29+'Bi Weekly Cashflow'!J88</f>
        <v>0</v>
      </c>
      <c r="S29" s="125">
        <f>K29+'Bi Weekly Cashflow'!K88</f>
        <v>0</v>
      </c>
      <c r="T29" s="127">
        <f>R29+(S29/R5)</f>
        <v>0</v>
      </c>
      <c r="U29" s="131">
        <f>T29/T31%</f>
        <v>0</v>
      </c>
      <c r="V29" s="385"/>
      <c r="W29" s="386"/>
      <c r="X29" s="385"/>
      <c r="Y29" s="386"/>
      <c r="Z29" s="13">
        <f>R29+'Bi Weekly Cashflow'!R88</f>
        <v>0</v>
      </c>
      <c r="AA29" s="125">
        <f>S29+'Bi Weekly Cashflow'!S88</f>
        <v>0</v>
      </c>
      <c r="AB29" s="127">
        <f>Z29+(AA29/Z5)</f>
        <v>0</v>
      </c>
      <c r="AC29" s="131">
        <f>AB29/AB31%</f>
        <v>0</v>
      </c>
      <c r="AD29" s="385"/>
      <c r="AE29" s="386"/>
      <c r="AF29" s="385"/>
      <c r="AG29" s="386"/>
      <c r="AH29" s="13">
        <f>Z29+'Bi Weekly Cashflow'!Z88</f>
        <v>0</v>
      </c>
      <c r="AI29" s="125">
        <f>AA29+'Bi Weekly Cashflow'!AA88</f>
        <v>0</v>
      </c>
      <c r="AJ29" s="127">
        <f>AH29+(AI29/AH5)</f>
        <v>0</v>
      </c>
      <c r="AK29" s="131">
        <f>AJ29/AJ31%</f>
        <v>0</v>
      </c>
      <c r="AL29" s="385"/>
      <c r="AM29" s="386"/>
      <c r="AN29" s="385"/>
      <c r="AO29" s="386"/>
      <c r="AP29" s="13">
        <f>AH29+'Bi Weekly Cashflow'!AH88</f>
        <v>0</v>
      </c>
      <c r="AQ29" s="125">
        <f>AI29+'Bi Weekly Cashflow'!AI88</f>
        <v>0</v>
      </c>
      <c r="AR29" s="127">
        <f>AP29+(AQ29/AP5)</f>
        <v>0</v>
      </c>
      <c r="AS29" s="131">
        <f>AR29/AR31%</f>
        <v>0</v>
      </c>
      <c r="AT29" s="385"/>
      <c r="AU29" s="386"/>
      <c r="AV29" s="385"/>
      <c r="AW29" s="386"/>
      <c r="AX29" s="13">
        <f>AP29+'Bi Weekly Cashflow'!AP88</f>
        <v>0</v>
      </c>
      <c r="AY29" s="125">
        <f>AQ29+'Bi Weekly Cashflow'!AQ88</f>
        <v>0</v>
      </c>
      <c r="AZ29" s="127">
        <f>AX29+(AY29/AX5)</f>
        <v>0</v>
      </c>
      <c r="BA29" s="131">
        <f>AZ29/AZ31%</f>
        <v>0</v>
      </c>
      <c r="BB29" s="385"/>
      <c r="BC29" s="386"/>
      <c r="BD29" s="385"/>
      <c r="BE29" s="386"/>
      <c r="BF29" s="13">
        <f>AX29+'Bi Weekly Cashflow'!AX88</f>
        <v>0</v>
      </c>
      <c r="BG29" s="125">
        <f>AY29+'Bi Weekly Cashflow'!AY88</f>
        <v>0</v>
      </c>
      <c r="BH29" s="127">
        <f>BF29+(BG29/BF5)</f>
        <v>0</v>
      </c>
      <c r="BI29" s="131">
        <f>BH29/BH31%</f>
        <v>0</v>
      </c>
      <c r="BJ29" s="385"/>
      <c r="BK29" s="386"/>
      <c r="BL29" s="385"/>
      <c r="BM29" s="386"/>
      <c r="BN29" s="13">
        <f>BF29+'Bi Weekly Cashflow'!BF88</f>
        <v>0</v>
      </c>
      <c r="BO29" s="125">
        <f>BG29+'Bi Weekly Cashflow'!BG88</f>
        <v>0</v>
      </c>
      <c r="BP29" s="127">
        <f>BN29+(BO29/BN5)</f>
        <v>0</v>
      </c>
      <c r="BQ29" s="131">
        <f>BP29/BP31%</f>
        <v>0</v>
      </c>
      <c r="BR29" s="385"/>
      <c r="BS29" s="386"/>
      <c r="BT29" s="385"/>
      <c r="BU29" s="386"/>
      <c r="BV29" s="13">
        <f>BN29+'Bi Weekly Cashflow'!BN88</f>
        <v>0</v>
      </c>
      <c r="BW29" s="125">
        <f>BO29+'Bi Weekly Cashflow'!BO88</f>
        <v>0</v>
      </c>
      <c r="BX29" s="127">
        <f>BV29+(BW29/BV5)</f>
        <v>0</v>
      </c>
      <c r="BY29" s="131">
        <f>BX29/BX31%</f>
        <v>0</v>
      </c>
      <c r="BZ29" s="385"/>
      <c r="CA29" s="386"/>
      <c r="CB29" s="385"/>
      <c r="CC29" s="386"/>
      <c r="CD29" s="13">
        <f>BV29+'Bi Weekly Cashflow'!BV88</f>
        <v>0</v>
      </c>
      <c r="CE29" s="125">
        <f>BW29+'Bi Weekly Cashflow'!BW88</f>
        <v>0</v>
      </c>
      <c r="CF29" s="127">
        <f>CD29+(CE29/CD5)</f>
        <v>0</v>
      </c>
      <c r="CG29" s="131">
        <f>CF29/CF31%</f>
        <v>0</v>
      </c>
      <c r="CH29" s="385"/>
      <c r="CI29" s="386"/>
      <c r="CJ29" s="385"/>
      <c r="CK29" s="386"/>
      <c r="CL29" s="13">
        <f>CD29+'Bi Weekly Cashflow'!CD88</f>
        <v>0</v>
      </c>
      <c r="CM29" s="125">
        <f>CE29+'Bi Weekly Cashflow'!CE88</f>
        <v>0</v>
      </c>
      <c r="CN29" s="127">
        <f>CL29+(CM29/CL5)</f>
        <v>0</v>
      </c>
      <c r="CO29" s="131">
        <f>CN29/CN31%</f>
        <v>0</v>
      </c>
      <c r="CP29" s="385"/>
      <c r="CQ29" s="386"/>
      <c r="CR29" s="385"/>
      <c r="CS29" s="386"/>
      <c r="CT29" s="13">
        <f>CL29+'Bi Weekly Cashflow'!CL88</f>
        <v>0</v>
      </c>
      <c r="CU29" s="125">
        <f>CM29+'Bi Weekly Cashflow'!CM88</f>
        <v>0</v>
      </c>
      <c r="CV29" s="127">
        <f>CT29+(CU29/CT5)</f>
        <v>0</v>
      </c>
      <c r="CW29" s="131">
        <f>CV29/CV31%</f>
        <v>0</v>
      </c>
      <c r="CX29" s="385"/>
      <c r="CY29" s="386"/>
      <c r="CZ29" s="385"/>
      <c r="DA29" s="386"/>
    </row>
    <row r="30" spans="1:105" ht="15" x14ac:dyDescent="0.2">
      <c r="A30" s="11" t="s">
        <v>159</v>
      </c>
      <c r="B30" s="370">
        <v>0</v>
      </c>
      <c r="C30" s="370">
        <v>12400</v>
      </c>
      <c r="D30" s="127">
        <f>B30+(C30/B5)</f>
        <v>7.75</v>
      </c>
      <c r="E30" s="131">
        <f>D30/D31%</f>
        <v>100</v>
      </c>
      <c r="F30" s="385"/>
      <c r="G30" s="386"/>
      <c r="H30" s="385" t="s">
        <v>181</v>
      </c>
      <c r="I30" s="386"/>
      <c r="J30" s="13">
        <f>B30+'Bi Weekly Cashflow'!B89</f>
        <v>0</v>
      </c>
      <c r="K30" s="125">
        <f>C30+'Bi Weekly Cashflow'!C89</f>
        <v>12400</v>
      </c>
      <c r="L30" s="127">
        <f>J30+(K30/J5)</f>
        <v>7.75</v>
      </c>
      <c r="M30" s="131">
        <f>L30/L31%</f>
        <v>100</v>
      </c>
      <c r="N30" s="385"/>
      <c r="O30" s="386"/>
      <c r="P30" s="385"/>
      <c r="Q30" s="386"/>
      <c r="R30" s="13">
        <f>J30+'Bi Weekly Cashflow'!J89</f>
        <v>0</v>
      </c>
      <c r="S30" s="125">
        <f>K30+'Bi Weekly Cashflow'!K89</f>
        <v>12400</v>
      </c>
      <c r="T30" s="127">
        <f>R30+(S30/R5)</f>
        <v>7.75</v>
      </c>
      <c r="U30" s="131">
        <f>T30/T31%</f>
        <v>100</v>
      </c>
      <c r="V30" s="385"/>
      <c r="W30" s="386"/>
      <c r="X30" s="385"/>
      <c r="Y30" s="386"/>
      <c r="Z30" s="13">
        <f>R30+'Bi Weekly Cashflow'!R89</f>
        <v>0</v>
      </c>
      <c r="AA30" s="125">
        <f>S30+'Bi Weekly Cashflow'!S89</f>
        <v>12400</v>
      </c>
      <c r="AB30" s="127">
        <f>Z30+(AA30/Z5)</f>
        <v>7.75</v>
      </c>
      <c r="AC30" s="131">
        <f>AB30/AB31%</f>
        <v>100</v>
      </c>
      <c r="AD30" s="385"/>
      <c r="AE30" s="386"/>
      <c r="AF30" s="385"/>
      <c r="AG30" s="386"/>
      <c r="AH30" s="13">
        <f>Z30+'Bi Weekly Cashflow'!Z89</f>
        <v>0</v>
      </c>
      <c r="AI30" s="125">
        <f>AA30+'Bi Weekly Cashflow'!AA89</f>
        <v>12400</v>
      </c>
      <c r="AJ30" s="127">
        <f>AH30+(AI30/AH5)</f>
        <v>7.75</v>
      </c>
      <c r="AK30" s="131">
        <f>AJ30/AJ31%</f>
        <v>100</v>
      </c>
      <c r="AL30" s="385"/>
      <c r="AM30" s="386"/>
      <c r="AN30" s="385"/>
      <c r="AO30" s="386"/>
      <c r="AP30" s="13">
        <f>AH30+'Bi Weekly Cashflow'!AH89</f>
        <v>0</v>
      </c>
      <c r="AQ30" s="125">
        <f>AI30+'Bi Weekly Cashflow'!AI89</f>
        <v>12400</v>
      </c>
      <c r="AR30" s="127">
        <f>AP30+(AQ30/AP5)</f>
        <v>7.75</v>
      </c>
      <c r="AS30" s="131">
        <f>AR30/AR31%</f>
        <v>100</v>
      </c>
      <c r="AT30" s="385"/>
      <c r="AU30" s="386"/>
      <c r="AV30" s="385"/>
      <c r="AW30" s="386"/>
      <c r="AX30" s="13">
        <f>AP30+'Bi Weekly Cashflow'!AP89</f>
        <v>0</v>
      </c>
      <c r="AY30" s="125">
        <f>AQ30+'Bi Weekly Cashflow'!AQ89</f>
        <v>12400</v>
      </c>
      <c r="AZ30" s="127">
        <f>AX30+(AY30/AX5)</f>
        <v>7.75</v>
      </c>
      <c r="BA30" s="131">
        <f>AZ30/AZ31%</f>
        <v>100</v>
      </c>
      <c r="BB30" s="385"/>
      <c r="BC30" s="386"/>
      <c r="BD30" s="385"/>
      <c r="BE30" s="386"/>
      <c r="BF30" s="13">
        <f>AX30+'Bi Weekly Cashflow'!AX89</f>
        <v>0</v>
      </c>
      <c r="BG30" s="125">
        <f>AY30+'Bi Weekly Cashflow'!AY89</f>
        <v>12400</v>
      </c>
      <c r="BH30" s="127">
        <f>BF30+(BG30/BF5)</f>
        <v>7.75</v>
      </c>
      <c r="BI30" s="131">
        <f>BH30/BH31%</f>
        <v>100</v>
      </c>
      <c r="BJ30" s="385"/>
      <c r="BK30" s="386"/>
      <c r="BL30" s="385"/>
      <c r="BM30" s="386"/>
      <c r="BN30" s="13">
        <f>BF30+'Bi Weekly Cashflow'!BF89</f>
        <v>0</v>
      </c>
      <c r="BO30" s="125">
        <f>BG30+'Bi Weekly Cashflow'!BG89</f>
        <v>12400</v>
      </c>
      <c r="BP30" s="127">
        <f>BN30+(BO30/BN5)</f>
        <v>7.75</v>
      </c>
      <c r="BQ30" s="131">
        <f>BP30/BP31%</f>
        <v>100</v>
      </c>
      <c r="BR30" s="385"/>
      <c r="BS30" s="386"/>
      <c r="BT30" s="385"/>
      <c r="BU30" s="386"/>
      <c r="BV30" s="13">
        <f>BN30+'Bi Weekly Cashflow'!BN89</f>
        <v>0</v>
      </c>
      <c r="BW30" s="125">
        <f>BO30+'Bi Weekly Cashflow'!BO89</f>
        <v>12400</v>
      </c>
      <c r="BX30" s="127">
        <f>BV30+(BW30/BV5)</f>
        <v>7.75</v>
      </c>
      <c r="BY30" s="131">
        <f>BX30/BX31%</f>
        <v>100</v>
      </c>
      <c r="BZ30" s="385"/>
      <c r="CA30" s="386"/>
      <c r="CB30" s="385"/>
      <c r="CC30" s="386"/>
      <c r="CD30" s="13">
        <f>BV30+'Bi Weekly Cashflow'!BV89</f>
        <v>0</v>
      </c>
      <c r="CE30" s="125">
        <f>BW30+'Bi Weekly Cashflow'!BW89</f>
        <v>12400</v>
      </c>
      <c r="CF30" s="127">
        <f>CD30+(CE30/CD5)</f>
        <v>7.75</v>
      </c>
      <c r="CG30" s="131">
        <f>CF30/CF31%</f>
        <v>100</v>
      </c>
      <c r="CH30" s="385"/>
      <c r="CI30" s="386"/>
      <c r="CJ30" s="385"/>
      <c r="CK30" s="386"/>
      <c r="CL30" s="13">
        <f>CD30+'Bi Weekly Cashflow'!CD89</f>
        <v>0</v>
      </c>
      <c r="CM30" s="125">
        <f>CE30+'Bi Weekly Cashflow'!CE89</f>
        <v>12400</v>
      </c>
      <c r="CN30" s="127">
        <f>CL30+(CM30/CL5)</f>
        <v>7.75</v>
      </c>
      <c r="CO30" s="131">
        <f>CN30/CN31%</f>
        <v>100</v>
      </c>
      <c r="CP30" s="385"/>
      <c r="CQ30" s="386"/>
      <c r="CR30" s="385"/>
      <c r="CS30" s="386"/>
      <c r="CT30" s="13">
        <f>CL30+'Bi Weekly Cashflow'!CL89</f>
        <v>0</v>
      </c>
      <c r="CU30" s="125">
        <f>CM30+'Bi Weekly Cashflow'!CM89</f>
        <v>12400</v>
      </c>
      <c r="CV30" s="127">
        <f>CT30+(CU30/CT5)</f>
        <v>7.75</v>
      </c>
      <c r="CW30" s="131">
        <f>CV30/CV31%</f>
        <v>100</v>
      </c>
      <c r="CX30" s="385"/>
      <c r="CY30" s="386"/>
      <c r="CZ30" s="385"/>
      <c r="DA30" s="386"/>
    </row>
    <row r="31" spans="1:105" customFormat="1" ht="20.25" customHeight="1" x14ac:dyDescent="0.2">
      <c r="A31" s="146" t="s">
        <v>65</v>
      </c>
      <c r="B31" s="256">
        <f>SUM(B29:B30)</f>
        <v>0</v>
      </c>
      <c r="C31" s="147">
        <f>SUM(C29:C30)</f>
        <v>12400</v>
      </c>
      <c r="D31" s="128">
        <f>SUM(D29:D30)</f>
        <v>7.75</v>
      </c>
      <c r="E31" s="134">
        <f>SUM(E29:E30)</f>
        <v>100</v>
      </c>
      <c r="F31" s="385"/>
      <c r="G31" s="386"/>
      <c r="H31" s="385"/>
      <c r="I31" s="386"/>
      <c r="J31" s="261">
        <f>SUM(J29:J30)</f>
        <v>0</v>
      </c>
      <c r="K31" s="255">
        <f>SUM(K29:K30)</f>
        <v>12400</v>
      </c>
      <c r="L31" s="128">
        <f>SUM(L29:L30)</f>
        <v>7.75</v>
      </c>
      <c r="M31" s="132">
        <f>SUM(M29:M30)</f>
        <v>100</v>
      </c>
      <c r="N31" s="385"/>
      <c r="O31" s="386"/>
      <c r="P31" s="385"/>
      <c r="Q31" s="386"/>
      <c r="R31" s="261">
        <f>SUM(R29:R30)</f>
        <v>0</v>
      </c>
      <c r="S31" s="255">
        <f>SUM(S29:S30)</f>
        <v>12400</v>
      </c>
      <c r="T31" s="128">
        <f>SUM(T29:T30)</f>
        <v>7.75</v>
      </c>
      <c r="U31" s="132">
        <f>SUM(U29:U30)</f>
        <v>100</v>
      </c>
      <c r="V31" s="385"/>
      <c r="W31" s="386"/>
      <c r="X31" s="385"/>
      <c r="Y31" s="386"/>
      <c r="Z31" s="261">
        <f>SUM(Z29:Z30)</f>
        <v>0</v>
      </c>
      <c r="AA31" s="255">
        <f>SUM(AA29:AA30)</f>
        <v>12400</v>
      </c>
      <c r="AB31" s="128">
        <f>SUM(AB29:AB30)</f>
        <v>7.75</v>
      </c>
      <c r="AC31" s="132">
        <f>SUM(AC29:AC30)</f>
        <v>100</v>
      </c>
      <c r="AD31" s="385"/>
      <c r="AE31" s="386"/>
      <c r="AF31" s="385"/>
      <c r="AG31" s="386"/>
      <c r="AH31" s="261">
        <f>SUM(AH29:AH30)</f>
        <v>0</v>
      </c>
      <c r="AI31" s="255">
        <f>SUM(AI29:AI30)</f>
        <v>12400</v>
      </c>
      <c r="AJ31" s="128">
        <f>SUM(AJ29:AJ30)</f>
        <v>7.75</v>
      </c>
      <c r="AK31" s="132">
        <f>SUM(AK29:AK30)</f>
        <v>100</v>
      </c>
      <c r="AL31" s="385"/>
      <c r="AM31" s="386"/>
      <c r="AN31" s="385"/>
      <c r="AO31" s="386"/>
      <c r="AP31" s="261">
        <f>SUM(AP29:AP30)</f>
        <v>0</v>
      </c>
      <c r="AQ31" s="255">
        <f>SUM(AQ29:AQ30)</f>
        <v>12400</v>
      </c>
      <c r="AR31" s="128">
        <f>SUM(AR29:AR30)</f>
        <v>7.75</v>
      </c>
      <c r="AS31" s="132">
        <f>SUM(AS29:AS30)</f>
        <v>100</v>
      </c>
      <c r="AT31" s="385"/>
      <c r="AU31" s="386"/>
      <c r="AV31" s="385"/>
      <c r="AW31" s="386"/>
      <c r="AX31" s="261">
        <f>SUM(AX29:AX30)</f>
        <v>0</v>
      </c>
      <c r="AY31" s="255">
        <f>SUM(AY29:AY30)</f>
        <v>12400</v>
      </c>
      <c r="AZ31" s="128">
        <f>SUM(AZ29:AZ30)</f>
        <v>7.75</v>
      </c>
      <c r="BA31" s="132">
        <f>SUM(BA29:BA30)</f>
        <v>100</v>
      </c>
      <c r="BB31" s="385"/>
      <c r="BC31" s="386"/>
      <c r="BD31" s="385"/>
      <c r="BE31" s="386"/>
      <c r="BF31" s="261">
        <f>SUM(BF29:BF30)</f>
        <v>0</v>
      </c>
      <c r="BG31" s="255">
        <f>SUM(BG29:BG30)</f>
        <v>12400</v>
      </c>
      <c r="BH31" s="128">
        <f>SUM(BH29:BH30)</f>
        <v>7.75</v>
      </c>
      <c r="BI31" s="132">
        <f>SUM(BI29:BI30)</f>
        <v>100</v>
      </c>
      <c r="BJ31" s="385"/>
      <c r="BK31" s="386"/>
      <c r="BL31" s="385"/>
      <c r="BM31" s="386"/>
      <c r="BN31" s="261">
        <f>SUM(BN29:BN30)</f>
        <v>0</v>
      </c>
      <c r="BO31" s="255">
        <f>SUM(BO29:BO30)</f>
        <v>12400</v>
      </c>
      <c r="BP31" s="128">
        <f>SUM(BP29:BP30)</f>
        <v>7.75</v>
      </c>
      <c r="BQ31" s="132">
        <f>SUM(BQ29:BQ30)</f>
        <v>100</v>
      </c>
      <c r="BR31" s="385"/>
      <c r="BS31" s="386"/>
      <c r="BT31" s="385"/>
      <c r="BU31" s="386"/>
      <c r="BV31" s="261">
        <f>SUM(BV29:BV30)</f>
        <v>0</v>
      </c>
      <c r="BW31" s="255">
        <f>SUM(BW29:BW30)</f>
        <v>12400</v>
      </c>
      <c r="BX31" s="128">
        <f>SUM(BX29:BX30)</f>
        <v>7.75</v>
      </c>
      <c r="BY31" s="132">
        <f>SUM(BY29:BY30)</f>
        <v>100</v>
      </c>
      <c r="BZ31" s="385"/>
      <c r="CA31" s="386"/>
      <c r="CB31" s="385"/>
      <c r="CC31" s="386"/>
      <c r="CD31" s="261">
        <f>SUM(CD29:CD30)</f>
        <v>0</v>
      </c>
      <c r="CE31" s="255">
        <f>SUM(CE29:CE30)</f>
        <v>12400</v>
      </c>
      <c r="CF31" s="128">
        <f>SUM(CF29:CF30)</f>
        <v>7.75</v>
      </c>
      <c r="CG31" s="132">
        <f>SUM(CG29:CG30)</f>
        <v>100</v>
      </c>
      <c r="CH31" s="385"/>
      <c r="CI31" s="386"/>
      <c r="CJ31" s="385"/>
      <c r="CK31" s="386"/>
      <c r="CL31" s="261">
        <f>SUM(CL29:CL30)</f>
        <v>0</v>
      </c>
      <c r="CM31" s="255">
        <f>SUM(CM29:CM30)</f>
        <v>12400</v>
      </c>
      <c r="CN31" s="128">
        <f>SUM(CN29:CN30)</f>
        <v>7.75</v>
      </c>
      <c r="CO31" s="132">
        <f>SUM(CO29:CO30)</f>
        <v>100</v>
      </c>
      <c r="CP31" s="385"/>
      <c r="CQ31" s="386"/>
      <c r="CR31" s="385"/>
      <c r="CS31" s="386"/>
      <c r="CT31" s="261">
        <f>SUM(CT29:CT30)</f>
        <v>0</v>
      </c>
      <c r="CU31" s="255">
        <f>SUM(CU29:CU30)</f>
        <v>12400</v>
      </c>
      <c r="CV31" s="128">
        <f>SUM(CV29:CV30)</f>
        <v>7.75</v>
      </c>
      <c r="CW31" s="132">
        <f>SUM(CW29:CW30)</f>
        <v>100</v>
      </c>
      <c r="CX31" s="385"/>
      <c r="CY31" s="386"/>
      <c r="CZ31" s="385"/>
      <c r="DA31" s="386"/>
    </row>
    <row r="32" spans="1:105" ht="20.25" customHeight="1" thickBot="1" x14ac:dyDescent="0.25">
      <c r="A32" s="11"/>
      <c r="B32" s="34"/>
      <c r="C32" s="7"/>
      <c r="D32" s="127"/>
      <c r="E32" s="245"/>
      <c r="F32" s="385"/>
      <c r="G32" s="386"/>
      <c r="H32" s="385"/>
      <c r="I32" s="386"/>
      <c r="J32" s="250"/>
      <c r="K32" s="125"/>
      <c r="L32" s="125"/>
      <c r="M32" s="245"/>
      <c r="N32" s="385"/>
      <c r="O32" s="386"/>
      <c r="P32" s="385"/>
      <c r="Q32" s="386"/>
      <c r="R32" s="250"/>
      <c r="S32" s="125"/>
      <c r="T32" s="125"/>
      <c r="U32" s="245"/>
      <c r="V32" s="385"/>
      <c r="W32" s="386"/>
      <c r="X32" s="385"/>
      <c r="Y32" s="386"/>
      <c r="Z32" s="250"/>
      <c r="AA32" s="125"/>
      <c r="AB32" s="125"/>
      <c r="AC32" s="245"/>
      <c r="AD32" s="385"/>
      <c r="AE32" s="386"/>
      <c r="AF32" s="385"/>
      <c r="AG32" s="386"/>
      <c r="AH32" s="250"/>
      <c r="AI32" s="125"/>
      <c r="AJ32" s="125"/>
      <c r="AK32" s="245"/>
      <c r="AL32" s="385"/>
      <c r="AM32" s="386"/>
      <c r="AN32" s="385"/>
      <c r="AO32" s="386"/>
      <c r="AP32" s="250"/>
      <c r="AQ32" s="125"/>
      <c r="AR32" s="125"/>
      <c r="AS32" s="245"/>
      <c r="AT32" s="385"/>
      <c r="AU32" s="386"/>
      <c r="AV32" s="385"/>
      <c r="AW32" s="386"/>
      <c r="AX32" s="250"/>
      <c r="AY32" s="125"/>
      <c r="AZ32" s="125"/>
      <c r="BA32" s="245"/>
      <c r="BB32" s="385"/>
      <c r="BC32" s="386"/>
      <c r="BD32" s="385"/>
      <c r="BE32" s="386"/>
      <c r="BF32" s="250"/>
      <c r="BG32" s="125"/>
      <c r="BH32" s="125"/>
      <c r="BI32" s="245"/>
      <c r="BJ32" s="385"/>
      <c r="BK32" s="386"/>
      <c r="BL32" s="385"/>
      <c r="BM32" s="386"/>
      <c r="BN32" s="250"/>
      <c r="BO32" s="125"/>
      <c r="BP32" s="125"/>
      <c r="BQ32" s="245"/>
      <c r="BR32" s="385"/>
      <c r="BS32" s="386"/>
      <c r="BT32" s="385"/>
      <c r="BU32" s="386"/>
      <c r="BV32" s="250"/>
      <c r="BW32" s="125"/>
      <c r="BX32" s="125"/>
      <c r="BY32" s="245"/>
      <c r="BZ32" s="385"/>
      <c r="CA32" s="386"/>
      <c r="CB32" s="385"/>
      <c r="CC32" s="386"/>
      <c r="CD32" s="250"/>
      <c r="CE32" s="125"/>
      <c r="CF32" s="125"/>
      <c r="CG32" s="245"/>
      <c r="CH32" s="385"/>
      <c r="CI32" s="386"/>
      <c r="CJ32" s="385"/>
      <c r="CK32" s="386"/>
      <c r="CL32" s="250"/>
      <c r="CM32" s="125"/>
      <c r="CN32" s="125"/>
      <c r="CO32" s="245"/>
      <c r="CP32" s="385"/>
      <c r="CQ32" s="386"/>
      <c r="CR32" s="385"/>
      <c r="CS32" s="386"/>
      <c r="CT32" s="250"/>
      <c r="CU32" s="125"/>
      <c r="CV32" s="125"/>
      <c r="CW32" s="245"/>
      <c r="CX32" s="385"/>
      <c r="CY32" s="386"/>
      <c r="CZ32" s="385"/>
      <c r="DA32" s="386"/>
    </row>
    <row r="33" spans="1:105" customFormat="1" ht="20.25" customHeight="1" thickBot="1" x14ac:dyDescent="0.25">
      <c r="A33" s="155" t="s">
        <v>17</v>
      </c>
      <c r="B33" s="152">
        <f>B17+B26+B31</f>
        <v>10194</v>
      </c>
      <c r="C33" s="153">
        <f>C17+C31+C26</f>
        <v>12400</v>
      </c>
      <c r="D33" s="130">
        <f>D17+D26+D31</f>
        <v>10201.75</v>
      </c>
      <c r="E33" s="154"/>
      <c r="F33" s="385"/>
      <c r="G33" s="386"/>
      <c r="H33" s="385"/>
      <c r="I33" s="386"/>
      <c r="J33" s="152">
        <f>J17+J26+J31</f>
        <v>10194</v>
      </c>
      <c r="K33" s="153">
        <f>K17+K31+K26</f>
        <v>-45150</v>
      </c>
      <c r="L33" s="130">
        <f>L17+L26+L31</f>
        <v>10165.78125</v>
      </c>
      <c r="M33" s="154"/>
      <c r="N33" s="385"/>
      <c r="O33" s="386"/>
      <c r="P33" s="385"/>
      <c r="Q33" s="386"/>
      <c r="R33" s="152">
        <f>R17+R26+R31</f>
        <v>10269</v>
      </c>
      <c r="S33" s="153">
        <f>S17+S31+S26</f>
        <v>-124050</v>
      </c>
      <c r="T33" s="130">
        <f>T17+T26+T31</f>
        <v>10191.46875</v>
      </c>
      <c r="U33" s="154"/>
      <c r="V33" s="385"/>
      <c r="W33" s="386"/>
      <c r="X33" s="385"/>
      <c r="Y33" s="386"/>
      <c r="Z33" s="152">
        <f>Z17+Z26+Z31</f>
        <v>10154</v>
      </c>
      <c r="AA33" s="153">
        <f>AA17+AA31+AA26</f>
        <v>-212250</v>
      </c>
      <c r="AB33" s="130">
        <f>AB17+AB26+AB31</f>
        <v>10021.34375</v>
      </c>
      <c r="AC33" s="154"/>
      <c r="AD33" s="385"/>
      <c r="AE33" s="386"/>
      <c r="AF33" s="385"/>
      <c r="AG33" s="386"/>
      <c r="AH33" s="152">
        <f>AH17+AH26+AH31</f>
        <v>10169</v>
      </c>
      <c r="AI33" s="153">
        <f>AI17+AI31+AI26</f>
        <v>-301750</v>
      </c>
      <c r="AJ33" s="130">
        <f>AJ17+AJ26+AJ31</f>
        <v>9980.40625</v>
      </c>
      <c r="AK33" s="154"/>
      <c r="AL33" s="385"/>
      <c r="AM33" s="386"/>
      <c r="AN33" s="385"/>
      <c r="AO33" s="386"/>
      <c r="AP33" s="152">
        <f>AP17+AP26+AP31</f>
        <v>10169</v>
      </c>
      <c r="AQ33" s="153">
        <f>AQ17+AQ31+AQ26</f>
        <v>-371450</v>
      </c>
      <c r="AR33" s="130">
        <f>AR17+AR26+AR31</f>
        <v>9936.84375</v>
      </c>
      <c r="AS33" s="154"/>
      <c r="AT33" s="385"/>
      <c r="AU33" s="386"/>
      <c r="AV33" s="385"/>
      <c r="AW33" s="386"/>
      <c r="AX33" s="152">
        <f>AX17+AX26+AX31</f>
        <v>10184</v>
      </c>
      <c r="AY33" s="153">
        <f>AY17+AY31+AY26</f>
        <v>12400</v>
      </c>
      <c r="AZ33" s="130">
        <f>AZ17+AZ26+AZ31</f>
        <v>10191.75</v>
      </c>
      <c r="BA33" s="154"/>
      <c r="BB33" s="385"/>
      <c r="BC33" s="386"/>
      <c r="BD33" s="385"/>
      <c r="BE33" s="386"/>
      <c r="BF33" s="152">
        <f>BF17+BF26+BF31</f>
        <v>10184</v>
      </c>
      <c r="BG33" s="153">
        <f>BG17+BG31+BG26</f>
        <v>-507050</v>
      </c>
      <c r="BH33" s="130">
        <f>BH17+BH26+BH31</f>
        <v>9867.09375</v>
      </c>
      <c r="BI33" s="154"/>
      <c r="BJ33" s="385"/>
      <c r="BK33" s="386"/>
      <c r="BL33" s="385"/>
      <c r="BM33" s="386"/>
      <c r="BN33" s="152">
        <f>BN17+BN26+BN31</f>
        <v>10199</v>
      </c>
      <c r="BO33" s="153">
        <f>BO17+BO31+BO26</f>
        <v>12400</v>
      </c>
      <c r="BP33" s="130">
        <f>BP17+BP26+BP31</f>
        <v>10206.75</v>
      </c>
      <c r="BQ33" s="154"/>
      <c r="BR33" s="385"/>
      <c r="BS33" s="386"/>
      <c r="BT33" s="385"/>
      <c r="BU33" s="386"/>
      <c r="BV33" s="152">
        <f>BV17+BV26+BV31</f>
        <v>10199</v>
      </c>
      <c r="BW33" s="153">
        <f>BW17+BW31+BW26</f>
        <v>-640650</v>
      </c>
      <c r="BX33" s="130">
        <f>BX17+BX26+BX31</f>
        <v>9798.59375</v>
      </c>
      <c r="BY33" s="154"/>
      <c r="BZ33" s="385"/>
      <c r="CA33" s="386"/>
      <c r="CB33" s="385"/>
      <c r="CC33" s="386"/>
      <c r="CD33" s="152">
        <f>CD17+CD26+CD31</f>
        <v>10204</v>
      </c>
      <c r="CE33" s="153">
        <f>CE17+CE31+CE26</f>
        <v>-708750</v>
      </c>
      <c r="CF33" s="130">
        <f>CF17+CF26+CF31</f>
        <v>9761.03125</v>
      </c>
      <c r="CG33" s="154"/>
      <c r="CH33" s="385"/>
      <c r="CI33" s="386"/>
      <c r="CJ33" s="385"/>
      <c r="CK33" s="386"/>
      <c r="CL33" s="152">
        <f>CL17+CL26+CL31</f>
        <v>10204</v>
      </c>
      <c r="CM33" s="153">
        <f>CM17+CM31+CM26</f>
        <v>-803250</v>
      </c>
      <c r="CN33" s="130">
        <f>CN17+CN26+CN31</f>
        <v>9701.96875</v>
      </c>
      <c r="CO33" s="154"/>
      <c r="CP33" s="385"/>
      <c r="CQ33" s="386"/>
      <c r="CR33" s="385"/>
      <c r="CS33" s="386"/>
      <c r="CT33" s="152">
        <f>CT17+CT26+CT31</f>
        <v>10369</v>
      </c>
      <c r="CU33" s="153">
        <f>CU17+CU31+CU26</f>
        <v>-596650</v>
      </c>
      <c r="CV33" s="130">
        <f>CV17+CV26+CV31</f>
        <v>9996.09375</v>
      </c>
      <c r="CW33" s="154"/>
      <c r="CX33" s="385"/>
      <c r="CY33" s="386"/>
      <c r="CZ33" s="385"/>
      <c r="DA33" s="386"/>
    </row>
    <row r="34" spans="1:105" customFormat="1" ht="20.25" customHeight="1" x14ac:dyDescent="0.2">
      <c r="A34" s="228"/>
      <c r="B34" s="414" t="str">
        <f>B2</f>
        <v>Start of Research: 14/05/2019</v>
      </c>
      <c r="C34" s="406"/>
      <c r="D34" s="406"/>
      <c r="E34" s="415"/>
      <c r="F34" s="385"/>
      <c r="G34" s="386"/>
      <c r="H34" s="385"/>
      <c r="I34" s="386"/>
      <c r="J34" s="405" t="str">
        <f>J2</f>
        <v>Week 1</v>
      </c>
      <c r="K34" s="406"/>
      <c r="L34" s="406"/>
      <c r="M34" s="407"/>
      <c r="N34" s="385"/>
      <c r="O34" s="386"/>
      <c r="P34" s="385"/>
      <c r="Q34" s="386"/>
      <c r="R34" s="405" t="str">
        <f>R2</f>
        <v>Week 3</v>
      </c>
      <c r="S34" s="406"/>
      <c r="T34" s="406"/>
      <c r="U34" s="407"/>
      <c r="V34" s="385"/>
      <c r="W34" s="386"/>
      <c r="X34" s="385"/>
      <c r="Y34" s="386"/>
      <c r="Z34" s="405" t="str">
        <f>Z2</f>
        <v>Week 5</v>
      </c>
      <c r="AA34" s="406"/>
      <c r="AB34" s="406"/>
      <c r="AC34" s="407"/>
      <c r="AD34" s="385"/>
      <c r="AE34" s="386"/>
      <c r="AF34" s="385"/>
      <c r="AG34" s="386"/>
      <c r="AH34" s="405" t="str">
        <f>AH2</f>
        <v>Week 7</v>
      </c>
      <c r="AI34" s="406"/>
      <c r="AJ34" s="406"/>
      <c r="AK34" s="407"/>
      <c r="AL34" s="385"/>
      <c r="AM34" s="386"/>
      <c r="AN34" s="385"/>
      <c r="AO34" s="386"/>
      <c r="AP34" s="405" t="str">
        <f>AP2</f>
        <v>Week 9</v>
      </c>
      <c r="AQ34" s="406"/>
      <c r="AR34" s="406"/>
      <c r="AS34" s="407"/>
      <c r="AT34" s="385"/>
      <c r="AU34" s="386"/>
      <c r="AV34" s="385"/>
      <c r="AW34" s="386"/>
      <c r="AX34" s="405" t="str">
        <f>AX2</f>
        <v>Week 11</v>
      </c>
      <c r="AY34" s="406"/>
      <c r="AZ34" s="406"/>
      <c r="BA34" s="407"/>
      <c r="BB34" s="385"/>
      <c r="BC34" s="386"/>
      <c r="BD34" s="385"/>
      <c r="BE34" s="386"/>
      <c r="BF34" s="405" t="str">
        <f>BF2</f>
        <v>Week 13</v>
      </c>
      <c r="BG34" s="406"/>
      <c r="BH34" s="406"/>
      <c r="BI34" s="407"/>
      <c r="BJ34" s="385"/>
      <c r="BK34" s="386"/>
      <c r="BL34" s="385"/>
      <c r="BM34" s="386"/>
      <c r="BN34" s="405" t="str">
        <f>BN2</f>
        <v>Week 15</v>
      </c>
      <c r="BO34" s="406"/>
      <c r="BP34" s="406"/>
      <c r="BQ34" s="407"/>
      <c r="BR34" s="385"/>
      <c r="BS34" s="386"/>
      <c r="BT34" s="385"/>
      <c r="BU34" s="386"/>
      <c r="BV34" s="405" t="str">
        <f>BV2</f>
        <v>Week 17</v>
      </c>
      <c r="BW34" s="406"/>
      <c r="BX34" s="406"/>
      <c r="BY34" s="407"/>
      <c r="BZ34" s="385"/>
      <c r="CA34" s="386"/>
      <c r="CB34" s="385"/>
      <c r="CC34" s="386"/>
      <c r="CD34" s="405" t="str">
        <f>CD2</f>
        <v>Week 19</v>
      </c>
      <c r="CE34" s="406"/>
      <c r="CF34" s="406"/>
      <c r="CG34" s="407"/>
      <c r="CH34" s="385"/>
      <c r="CI34" s="386"/>
      <c r="CJ34" s="385"/>
      <c r="CK34" s="386"/>
      <c r="CL34" s="405" t="str">
        <f>CL2</f>
        <v>Week 21</v>
      </c>
      <c r="CM34" s="406"/>
      <c r="CN34" s="406"/>
      <c r="CO34" s="407"/>
      <c r="CP34" s="385"/>
      <c r="CQ34" s="386"/>
      <c r="CR34" s="385"/>
      <c r="CS34" s="386"/>
      <c r="CT34" s="405" t="str">
        <f>CT2</f>
        <v>Week 23</v>
      </c>
      <c r="CU34" s="406"/>
      <c r="CV34" s="406"/>
      <c r="CW34" s="407"/>
      <c r="CX34" s="385"/>
      <c r="CY34" s="386"/>
      <c r="CZ34" s="385"/>
      <c r="DA34" s="386"/>
    </row>
    <row r="35" spans="1:105" customFormat="1" ht="20.25" customHeight="1" x14ac:dyDescent="0.2">
      <c r="A35" s="228"/>
      <c r="B35" s="416"/>
      <c r="C35" s="409"/>
      <c r="D35" s="409"/>
      <c r="E35" s="417"/>
      <c r="F35" s="385"/>
      <c r="G35" s="386"/>
      <c r="H35" s="385"/>
      <c r="I35" s="386"/>
      <c r="J35" s="408"/>
      <c r="K35" s="409"/>
      <c r="L35" s="409"/>
      <c r="M35" s="410"/>
      <c r="N35" s="385"/>
      <c r="O35" s="386"/>
      <c r="P35" s="385"/>
      <c r="Q35" s="386"/>
      <c r="R35" s="408"/>
      <c r="S35" s="409"/>
      <c r="T35" s="409"/>
      <c r="U35" s="410"/>
      <c r="V35" s="385"/>
      <c r="W35" s="386"/>
      <c r="X35" s="385"/>
      <c r="Y35" s="386"/>
      <c r="Z35" s="408"/>
      <c r="AA35" s="409"/>
      <c r="AB35" s="409"/>
      <c r="AC35" s="410"/>
      <c r="AD35" s="385"/>
      <c r="AE35" s="386"/>
      <c r="AF35" s="385"/>
      <c r="AG35" s="386"/>
      <c r="AH35" s="408"/>
      <c r="AI35" s="409"/>
      <c r="AJ35" s="409"/>
      <c r="AK35" s="410"/>
      <c r="AL35" s="385"/>
      <c r="AM35" s="386"/>
      <c r="AN35" s="385"/>
      <c r="AO35" s="386"/>
      <c r="AP35" s="408"/>
      <c r="AQ35" s="409"/>
      <c r="AR35" s="409"/>
      <c r="AS35" s="410"/>
      <c r="AT35" s="385"/>
      <c r="AU35" s="386"/>
      <c r="AV35" s="385"/>
      <c r="AW35" s="386"/>
      <c r="AX35" s="408"/>
      <c r="AY35" s="409"/>
      <c r="AZ35" s="409"/>
      <c r="BA35" s="410"/>
      <c r="BB35" s="385"/>
      <c r="BC35" s="386"/>
      <c r="BD35" s="385"/>
      <c r="BE35" s="386"/>
      <c r="BF35" s="408"/>
      <c r="BG35" s="409"/>
      <c r="BH35" s="409"/>
      <c r="BI35" s="410"/>
      <c r="BJ35" s="385"/>
      <c r="BK35" s="386"/>
      <c r="BL35" s="385"/>
      <c r="BM35" s="386"/>
      <c r="BN35" s="408"/>
      <c r="BO35" s="409"/>
      <c r="BP35" s="409"/>
      <c r="BQ35" s="410"/>
      <c r="BR35" s="385"/>
      <c r="BS35" s="386"/>
      <c r="BT35" s="385"/>
      <c r="BU35" s="386"/>
      <c r="BV35" s="408"/>
      <c r="BW35" s="409"/>
      <c r="BX35" s="409"/>
      <c r="BY35" s="410"/>
      <c r="BZ35" s="385"/>
      <c r="CA35" s="386"/>
      <c r="CB35" s="385"/>
      <c r="CC35" s="386"/>
      <c r="CD35" s="408"/>
      <c r="CE35" s="409"/>
      <c r="CF35" s="409"/>
      <c r="CG35" s="410"/>
      <c r="CH35" s="385"/>
      <c r="CI35" s="386"/>
      <c r="CJ35" s="385"/>
      <c r="CK35" s="386"/>
      <c r="CL35" s="408"/>
      <c r="CM35" s="409"/>
      <c r="CN35" s="409"/>
      <c r="CO35" s="410"/>
      <c r="CP35" s="385"/>
      <c r="CQ35" s="386"/>
      <c r="CR35" s="385"/>
      <c r="CS35" s="386"/>
      <c r="CT35" s="408"/>
      <c r="CU35" s="409"/>
      <c r="CV35" s="409"/>
      <c r="CW35" s="410"/>
      <c r="CX35" s="385"/>
      <c r="CY35" s="386"/>
      <c r="CZ35" s="385"/>
      <c r="DA35" s="386"/>
    </row>
    <row r="36" spans="1:105" customFormat="1" ht="20.25" customHeight="1" thickBot="1" x14ac:dyDescent="0.25">
      <c r="A36" s="229"/>
      <c r="B36" s="418"/>
      <c r="C36" s="412"/>
      <c r="D36" s="412"/>
      <c r="E36" s="419"/>
      <c r="F36" s="385"/>
      <c r="G36" s="386"/>
      <c r="H36" s="385"/>
      <c r="I36" s="386"/>
      <c r="J36" s="411"/>
      <c r="K36" s="412"/>
      <c r="L36" s="412"/>
      <c r="M36" s="413"/>
      <c r="N36" s="385"/>
      <c r="O36" s="386"/>
      <c r="P36" s="385"/>
      <c r="Q36" s="386"/>
      <c r="R36" s="411"/>
      <c r="S36" s="412"/>
      <c r="T36" s="412"/>
      <c r="U36" s="413"/>
      <c r="V36" s="385"/>
      <c r="W36" s="386"/>
      <c r="X36" s="385"/>
      <c r="Y36" s="386"/>
      <c r="Z36" s="411"/>
      <c r="AA36" s="412"/>
      <c r="AB36" s="412"/>
      <c r="AC36" s="413"/>
      <c r="AD36" s="385"/>
      <c r="AE36" s="386"/>
      <c r="AF36" s="385"/>
      <c r="AG36" s="386"/>
      <c r="AH36" s="411"/>
      <c r="AI36" s="412"/>
      <c r="AJ36" s="412"/>
      <c r="AK36" s="413"/>
      <c r="AL36" s="385"/>
      <c r="AM36" s="386"/>
      <c r="AN36" s="385"/>
      <c r="AO36" s="386"/>
      <c r="AP36" s="411"/>
      <c r="AQ36" s="412"/>
      <c r="AR36" s="412"/>
      <c r="AS36" s="413"/>
      <c r="AT36" s="385"/>
      <c r="AU36" s="386"/>
      <c r="AV36" s="385"/>
      <c r="AW36" s="386"/>
      <c r="AX36" s="411"/>
      <c r="AY36" s="412"/>
      <c r="AZ36" s="412"/>
      <c r="BA36" s="413"/>
      <c r="BB36" s="385"/>
      <c r="BC36" s="386"/>
      <c r="BD36" s="385"/>
      <c r="BE36" s="386"/>
      <c r="BF36" s="411"/>
      <c r="BG36" s="412"/>
      <c r="BH36" s="412"/>
      <c r="BI36" s="413"/>
      <c r="BJ36" s="385"/>
      <c r="BK36" s="386"/>
      <c r="BL36" s="385"/>
      <c r="BM36" s="386"/>
      <c r="BN36" s="411"/>
      <c r="BO36" s="412"/>
      <c r="BP36" s="412"/>
      <c r="BQ36" s="413"/>
      <c r="BR36" s="385"/>
      <c r="BS36" s="386"/>
      <c r="BT36" s="385"/>
      <c r="BU36" s="386"/>
      <c r="BV36" s="411"/>
      <c r="BW36" s="412"/>
      <c r="BX36" s="412"/>
      <c r="BY36" s="413"/>
      <c r="BZ36" s="385"/>
      <c r="CA36" s="386"/>
      <c r="CB36" s="385"/>
      <c r="CC36" s="386"/>
      <c r="CD36" s="411"/>
      <c r="CE36" s="412"/>
      <c r="CF36" s="412"/>
      <c r="CG36" s="413"/>
      <c r="CH36" s="385"/>
      <c r="CI36" s="386"/>
      <c r="CJ36" s="385"/>
      <c r="CK36" s="386"/>
      <c r="CL36" s="411"/>
      <c r="CM36" s="412"/>
      <c r="CN36" s="412"/>
      <c r="CO36" s="413"/>
      <c r="CP36" s="385"/>
      <c r="CQ36" s="386"/>
      <c r="CR36" s="385"/>
      <c r="CS36" s="386"/>
      <c r="CT36" s="411"/>
      <c r="CU36" s="412"/>
      <c r="CV36" s="412"/>
      <c r="CW36" s="413"/>
      <c r="CX36" s="385"/>
      <c r="CY36" s="386"/>
      <c r="CZ36" s="385"/>
      <c r="DA36" s="386"/>
    </row>
    <row r="37" spans="1:105" ht="20.25" customHeight="1" x14ac:dyDescent="0.2">
      <c r="A37" s="45" t="s">
        <v>18</v>
      </c>
      <c r="B37" s="33"/>
      <c r="C37" s="20"/>
      <c r="D37" s="44"/>
      <c r="E37" s="246"/>
      <c r="F37" s="385"/>
      <c r="G37" s="386"/>
      <c r="H37" s="385"/>
      <c r="I37" s="386"/>
      <c r="J37" s="251"/>
      <c r="K37" s="252"/>
      <c r="L37" s="252"/>
      <c r="M37" s="253"/>
      <c r="N37" s="385"/>
      <c r="O37" s="386"/>
      <c r="P37" s="385"/>
      <c r="Q37" s="386"/>
      <c r="R37" s="251"/>
      <c r="S37" s="252"/>
      <c r="T37" s="252"/>
      <c r="U37" s="253"/>
      <c r="V37" s="385"/>
      <c r="W37" s="386"/>
      <c r="X37" s="385"/>
      <c r="Y37" s="386"/>
      <c r="Z37" s="251"/>
      <c r="AA37" s="252"/>
      <c r="AB37" s="252"/>
      <c r="AC37" s="253"/>
      <c r="AD37" s="385"/>
      <c r="AE37" s="386"/>
      <c r="AF37" s="385"/>
      <c r="AG37" s="386"/>
      <c r="AH37" s="251"/>
      <c r="AI37" s="252"/>
      <c r="AJ37" s="252"/>
      <c r="AK37" s="253"/>
      <c r="AL37" s="385"/>
      <c r="AM37" s="386"/>
      <c r="AN37" s="385"/>
      <c r="AO37" s="386"/>
      <c r="AP37" s="251"/>
      <c r="AQ37" s="252"/>
      <c r="AR37" s="252"/>
      <c r="AS37" s="253"/>
      <c r="AT37" s="385"/>
      <c r="AU37" s="386"/>
      <c r="AV37" s="385"/>
      <c r="AW37" s="386"/>
      <c r="AX37" s="251"/>
      <c r="AY37" s="252"/>
      <c r="AZ37" s="252"/>
      <c r="BA37" s="253"/>
      <c r="BB37" s="385"/>
      <c r="BC37" s="386"/>
      <c r="BD37" s="385"/>
      <c r="BE37" s="386"/>
      <c r="BF37" s="251"/>
      <c r="BG37" s="252"/>
      <c r="BH37" s="252"/>
      <c r="BI37" s="253"/>
      <c r="BJ37" s="385"/>
      <c r="BK37" s="386"/>
      <c r="BL37" s="385"/>
      <c r="BM37" s="386"/>
      <c r="BN37" s="251"/>
      <c r="BO37" s="252"/>
      <c r="BP37" s="252"/>
      <c r="BQ37" s="253"/>
      <c r="BR37" s="385"/>
      <c r="BS37" s="386"/>
      <c r="BT37" s="385"/>
      <c r="BU37" s="386"/>
      <c r="BV37" s="251"/>
      <c r="BW37" s="252"/>
      <c r="BX37" s="252"/>
      <c r="BY37" s="253"/>
      <c r="BZ37" s="385"/>
      <c r="CA37" s="386"/>
      <c r="CB37" s="385"/>
      <c r="CC37" s="386"/>
      <c r="CD37" s="251"/>
      <c r="CE37" s="252"/>
      <c r="CF37" s="252"/>
      <c r="CG37" s="253"/>
      <c r="CH37" s="385"/>
      <c r="CI37" s="386"/>
      <c r="CJ37" s="385"/>
      <c r="CK37" s="386"/>
      <c r="CL37" s="251"/>
      <c r="CM37" s="252"/>
      <c r="CN37" s="252"/>
      <c r="CO37" s="253"/>
      <c r="CP37" s="385"/>
      <c r="CQ37" s="386"/>
      <c r="CR37" s="385"/>
      <c r="CS37" s="386"/>
      <c r="CT37" s="251"/>
      <c r="CU37" s="252"/>
      <c r="CV37" s="252"/>
      <c r="CW37" s="253"/>
      <c r="CX37" s="385"/>
      <c r="CY37" s="386"/>
      <c r="CZ37" s="385"/>
      <c r="DA37" s="386"/>
    </row>
    <row r="38" spans="1:105" ht="20.25" customHeight="1" x14ac:dyDescent="0.2">
      <c r="A38" s="46"/>
      <c r="B38" s="34"/>
      <c r="C38" s="7"/>
      <c r="D38" s="28"/>
      <c r="E38" s="247"/>
      <c r="F38" s="385"/>
      <c r="G38" s="386"/>
      <c r="H38" s="385"/>
      <c r="I38" s="386"/>
      <c r="J38" s="250"/>
      <c r="K38" s="125"/>
      <c r="L38" s="125"/>
      <c r="M38" s="245"/>
      <c r="N38" s="385"/>
      <c r="O38" s="386"/>
      <c r="P38" s="385"/>
      <c r="Q38" s="386"/>
      <c r="R38" s="250"/>
      <c r="S38" s="125"/>
      <c r="T38" s="125"/>
      <c r="U38" s="245"/>
      <c r="V38" s="385"/>
      <c r="W38" s="386"/>
      <c r="X38" s="385"/>
      <c r="Y38" s="386"/>
      <c r="Z38" s="250"/>
      <c r="AA38" s="125"/>
      <c r="AB38" s="125"/>
      <c r="AC38" s="245"/>
      <c r="AD38" s="385"/>
      <c r="AE38" s="386"/>
      <c r="AF38" s="385"/>
      <c r="AG38" s="386"/>
      <c r="AH38" s="250"/>
      <c r="AI38" s="125"/>
      <c r="AJ38" s="125"/>
      <c r="AK38" s="245"/>
      <c r="AL38" s="385"/>
      <c r="AM38" s="386"/>
      <c r="AN38" s="385"/>
      <c r="AO38" s="386"/>
      <c r="AP38" s="250"/>
      <c r="AQ38" s="125"/>
      <c r="AR38" s="125"/>
      <c r="AS38" s="245"/>
      <c r="AT38" s="385"/>
      <c r="AU38" s="386"/>
      <c r="AV38" s="385"/>
      <c r="AW38" s="386"/>
      <c r="AX38" s="250"/>
      <c r="AY38" s="125"/>
      <c r="AZ38" s="125"/>
      <c r="BA38" s="245"/>
      <c r="BB38" s="385"/>
      <c r="BC38" s="386"/>
      <c r="BD38" s="385"/>
      <c r="BE38" s="386"/>
      <c r="BF38" s="250"/>
      <c r="BG38" s="125"/>
      <c r="BH38" s="125"/>
      <c r="BI38" s="245"/>
      <c r="BJ38" s="385"/>
      <c r="BK38" s="386"/>
      <c r="BL38" s="385"/>
      <c r="BM38" s="386"/>
      <c r="BN38" s="250"/>
      <c r="BO38" s="125"/>
      <c r="BP38" s="125"/>
      <c r="BQ38" s="245"/>
      <c r="BR38" s="385"/>
      <c r="BS38" s="386"/>
      <c r="BT38" s="385"/>
      <c r="BU38" s="386"/>
      <c r="BV38" s="250"/>
      <c r="BW38" s="125"/>
      <c r="BX38" s="125"/>
      <c r="BY38" s="245"/>
      <c r="BZ38" s="385"/>
      <c r="CA38" s="386"/>
      <c r="CB38" s="385"/>
      <c r="CC38" s="386"/>
      <c r="CD38" s="250"/>
      <c r="CE38" s="125"/>
      <c r="CF38" s="125"/>
      <c r="CG38" s="245"/>
      <c r="CH38" s="385"/>
      <c r="CI38" s="386"/>
      <c r="CJ38" s="385"/>
      <c r="CK38" s="386"/>
      <c r="CL38" s="250"/>
      <c r="CM38" s="125"/>
      <c r="CN38" s="125"/>
      <c r="CO38" s="245"/>
      <c r="CP38" s="385"/>
      <c r="CQ38" s="386"/>
      <c r="CR38" s="385"/>
      <c r="CS38" s="386"/>
      <c r="CT38" s="250"/>
      <c r="CU38" s="125"/>
      <c r="CV38" s="125"/>
      <c r="CW38" s="245"/>
      <c r="CX38" s="385"/>
      <c r="CY38" s="386"/>
      <c r="CZ38" s="385"/>
      <c r="DA38" s="386"/>
    </row>
    <row r="39" spans="1:105" ht="20.25" customHeight="1" x14ac:dyDescent="0.2">
      <c r="A39" s="47" t="s">
        <v>16</v>
      </c>
      <c r="B39" s="34"/>
      <c r="C39" s="7"/>
      <c r="D39" s="127"/>
      <c r="E39" s="245"/>
      <c r="F39" s="385"/>
      <c r="G39" s="386"/>
      <c r="H39" s="385"/>
      <c r="I39" s="386"/>
      <c r="J39" s="250"/>
      <c r="K39" s="125"/>
      <c r="L39" s="125"/>
      <c r="M39" s="245"/>
      <c r="N39" s="385"/>
      <c r="O39" s="386"/>
      <c r="P39" s="385"/>
      <c r="Q39" s="386"/>
      <c r="R39" s="250"/>
      <c r="S39" s="125"/>
      <c r="T39" s="125"/>
      <c r="U39" s="245"/>
      <c r="V39" s="385"/>
      <c r="W39" s="386"/>
      <c r="X39" s="385"/>
      <c r="Y39" s="386"/>
      <c r="Z39" s="250"/>
      <c r="AA39" s="125"/>
      <c r="AB39" s="125"/>
      <c r="AC39" s="245"/>
      <c r="AD39" s="385"/>
      <c r="AE39" s="386"/>
      <c r="AF39" s="385"/>
      <c r="AG39" s="386"/>
      <c r="AH39" s="250"/>
      <c r="AI39" s="125"/>
      <c r="AJ39" s="125"/>
      <c r="AK39" s="245"/>
      <c r="AL39" s="385"/>
      <c r="AM39" s="386"/>
      <c r="AN39" s="385"/>
      <c r="AO39" s="386"/>
      <c r="AP39" s="250"/>
      <c r="AQ39" s="125"/>
      <c r="AR39" s="125"/>
      <c r="AS39" s="245"/>
      <c r="AT39" s="385"/>
      <c r="AU39" s="386"/>
      <c r="AV39" s="385"/>
      <c r="AW39" s="386"/>
      <c r="AX39" s="250"/>
      <c r="AY39" s="125"/>
      <c r="AZ39" s="125"/>
      <c r="BA39" s="245"/>
      <c r="BB39" s="385"/>
      <c r="BC39" s="386"/>
      <c r="BD39" s="385"/>
      <c r="BE39" s="386"/>
      <c r="BF39" s="250"/>
      <c r="BG39" s="125"/>
      <c r="BH39" s="125"/>
      <c r="BI39" s="245"/>
      <c r="BJ39" s="385"/>
      <c r="BK39" s="386"/>
      <c r="BL39" s="385"/>
      <c r="BM39" s="386"/>
      <c r="BN39" s="250"/>
      <c r="BO39" s="125"/>
      <c r="BP39" s="125"/>
      <c r="BQ39" s="245"/>
      <c r="BR39" s="385"/>
      <c r="BS39" s="386"/>
      <c r="BT39" s="385"/>
      <c r="BU39" s="386"/>
      <c r="BV39" s="250"/>
      <c r="BW39" s="125"/>
      <c r="BX39" s="125"/>
      <c r="BY39" s="245"/>
      <c r="BZ39" s="385"/>
      <c r="CA39" s="386"/>
      <c r="CB39" s="385"/>
      <c r="CC39" s="386"/>
      <c r="CD39" s="250"/>
      <c r="CE39" s="125"/>
      <c r="CF39" s="125"/>
      <c r="CG39" s="245"/>
      <c r="CH39" s="385"/>
      <c r="CI39" s="386"/>
      <c r="CJ39" s="385"/>
      <c r="CK39" s="386"/>
      <c r="CL39" s="250"/>
      <c r="CM39" s="125"/>
      <c r="CN39" s="125"/>
      <c r="CO39" s="245"/>
      <c r="CP39" s="385"/>
      <c r="CQ39" s="386"/>
      <c r="CR39" s="385"/>
      <c r="CS39" s="386"/>
      <c r="CT39" s="250"/>
      <c r="CU39" s="125"/>
      <c r="CV39" s="125"/>
      <c r="CW39" s="245"/>
      <c r="CX39" s="385"/>
      <c r="CY39" s="386"/>
      <c r="CZ39" s="385"/>
      <c r="DA39" s="386"/>
    </row>
    <row r="40" spans="1:105" ht="20.25" customHeight="1" x14ac:dyDescent="0.2">
      <c r="A40" s="48" t="s">
        <v>68</v>
      </c>
      <c r="B40" s="258">
        <v>0</v>
      </c>
      <c r="C40" s="369">
        <v>0</v>
      </c>
      <c r="D40" s="127">
        <f>B40+(C40/B5)</f>
        <v>0</v>
      </c>
      <c r="E40" s="245">
        <f>D40/D46%</f>
        <v>0</v>
      </c>
      <c r="F40" s="385"/>
      <c r="G40" s="386"/>
      <c r="H40" s="385"/>
      <c r="I40" s="386"/>
      <c r="J40" s="250">
        <f>B40-'Bi Weekly Cashflow'!B101</f>
        <v>0</v>
      </c>
      <c r="K40" s="125">
        <f>C40-'Bi Weekly Cashflow'!C101</f>
        <v>0</v>
      </c>
      <c r="L40" s="127">
        <f>J40+(K40/J5)</f>
        <v>0</v>
      </c>
      <c r="M40" s="245">
        <f>L40/L46%</f>
        <v>0</v>
      </c>
      <c r="N40" s="385"/>
      <c r="O40" s="386"/>
      <c r="P40" s="385"/>
      <c r="Q40" s="386"/>
      <c r="R40" s="250">
        <f>J40-'Bi Weekly Cashflow'!J101</f>
        <v>0</v>
      </c>
      <c r="S40" s="125">
        <f>K40-'Bi Weekly Cashflow'!K101</f>
        <v>0</v>
      </c>
      <c r="T40" s="127">
        <f>R40+(S40/R5)</f>
        <v>0</v>
      </c>
      <c r="U40" s="245">
        <f>T40/T46%</f>
        <v>0</v>
      </c>
      <c r="V40" s="385"/>
      <c r="W40" s="386"/>
      <c r="X40" s="385"/>
      <c r="Y40" s="386"/>
      <c r="Z40" s="250">
        <f>R40-'Bi Weekly Cashflow'!R101</f>
        <v>0</v>
      </c>
      <c r="AA40" s="125">
        <f>S40-'Bi Weekly Cashflow'!S101</f>
        <v>0</v>
      </c>
      <c r="AB40" s="127">
        <f>Z40+(AA40/Z5)</f>
        <v>0</v>
      </c>
      <c r="AC40" s="245">
        <f>AB40/AB46%</f>
        <v>0</v>
      </c>
      <c r="AD40" s="385"/>
      <c r="AE40" s="386"/>
      <c r="AF40" s="385"/>
      <c r="AG40" s="386"/>
      <c r="AH40" s="250">
        <f>Z40-'Bi Weekly Cashflow'!Z101</f>
        <v>0</v>
      </c>
      <c r="AI40" s="125">
        <f>AA40-'Bi Weekly Cashflow'!AA101</f>
        <v>0</v>
      </c>
      <c r="AJ40" s="127">
        <f>AH40+(AI40/AH5)</f>
        <v>0</v>
      </c>
      <c r="AK40" s="245">
        <f>AJ40/AJ46%</f>
        <v>0</v>
      </c>
      <c r="AL40" s="385"/>
      <c r="AM40" s="386"/>
      <c r="AN40" s="385"/>
      <c r="AO40" s="386"/>
      <c r="AP40" s="250">
        <f>AH40-'Bi Weekly Cashflow'!AH101</f>
        <v>0</v>
      </c>
      <c r="AQ40" s="125">
        <f>AI40-'Bi Weekly Cashflow'!AI101</f>
        <v>0</v>
      </c>
      <c r="AR40" s="127">
        <f>AP40+(AQ40/AP5)</f>
        <v>0</v>
      </c>
      <c r="AS40" s="245">
        <f>AR40/AR46%</f>
        <v>0</v>
      </c>
      <c r="AT40" s="385"/>
      <c r="AU40" s="386"/>
      <c r="AV40" s="385"/>
      <c r="AW40" s="386"/>
      <c r="AX40" s="250">
        <f>AP40-'Bi Weekly Cashflow'!AP101</f>
        <v>0</v>
      </c>
      <c r="AY40" s="125">
        <f>AQ40-'Bi Weekly Cashflow'!AQ101</f>
        <v>0</v>
      </c>
      <c r="AZ40" s="127">
        <f>AX40+(AY40/AX5)</f>
        <v>0</v>
      </c>
      <c r="BA40" s="245">
        <f>AZ40/AZ46%</f>
        <v>0</v>
      </c>
      <c r="BB40" s="385"/>
      <c r="BC40" s="386"/>
      <c r="BD40" s="385"/>
      <c r="BE40" s="386"/>
      <c r="BF40" s="250">
        <f>AX40-'Bi Weekly Cashflow'!AX101</f>
        <v>0</v>
      </c>
      <c r="BG40" s="125">
        <f>AY40-'Bi Weekly Cashflow'!AY101</f>
        <v>0</v>
      </c>
      <c r="BH40" s="127">
        <f>BF40+(BG40/BF5)</f>
        <v>0</v>
      </c>
      <c r="BI40" s="245">
        <f>BH40/BH46%</f>
        <v>0</v>
      </c>
      <c r="BJ40" s="385"/>
      <c r="BK40" s="386"/>
      <c r="BL40" s="385"/>
      <c r="BM40" s="386"/>
      <c r="BN40" s="250">
        <f>BF40-'Bi Weekly Cashflow'!BF101</f>
        <v>0</v>
      </c>
      <c r="BO40" s="125">
        <f>BG40-'Bi Weekly Cashflow'!BG101</f>
        <v>0</v>
      </c>
      <c r="BP40" s="127">
        <f>BN40+(BO40/BN5)</f>
        <v>0</v>
      </c>
      <c r="BQ40" s="245">
        <f>BP40/BP46%</f>
        <v>0</v>
      </c>
      <c r="BR40" s="385"/>
      <c r="BS40" s="386"/>
      <c r="BT40" s="385"/>
      <c r="BU40" s="386"/>
      <c r="BV40" s="250">
        <f>BN40-'Bi Weekly Cashflow'!BN101</f>
        <v>0</v>
      </c>
      <c r="BW40" s="125">
        <f>BO40-'Bi Weekly Cashflow'!BO101</f>
        <v>0</v>
      </c>
      <c r="BX40" s="127">
        <f>BV40+(BW40/BV5)</f>
        <v>0</v>
      </c>
      <c r="BY40" s="245">
        <f>BX40/BX46%</f>
        <v>0</v>
      </c>
      <c r="BZ40" s="385"/>
      <c r="CA40" s="386"/>
      <c r="CB40" s="385"/>
      <c r="CC40" s="386"/>
      <c r="CD40" s="250">
        <f>BV40-'Bi Weekly Cashflow'!BV101</f>
        <v>0</v>
      </c>
      <c r="CE40" s="125">
        <f>BW40-'Bi Weekly Cashflow'!BW101</f>
        <v>0</v>
      </c>
      <c r="CF40" s="127">
        <f>CD40+(CE40/CD5)</f>
        <v>0</v>
      </c>
      <c r="CG40" s="245">
        <f>CF40/CF46%</f>
        <v>0</v>
      </c>
      <c r="CH40" s="385"/>
      <c r="CI40" s="386"/>
      <c r="CJ40" s="385"/>
      <c r="CK40" s="386"/>
      <c r="CL40" s="250">
        <f>CD40-'Bi Weekly Cashflow'!CD101</f>
        <v>0</v>
      </c>
      <c r="CM40" s="125">
        <f>CE40-'Bi Weekly Cashflow'!CE101</f>
        <v>0</v>
      </c>
      <c r="CN40" s="127">
        <f>CL40+(CM40/CL5)</f>
        <v>0</v>
      </c>
      <c r="CO40" s="245">
        <f>CN40/CN46%</f>
        <v>0</v>
      </c>
      <c r="CP40" s="385"/>
      <c r="CQ40" s="386"/>
      <c r="CR40" s="385"/>
      <c r="CS40" s="386"/>
      <c r="CT40" s="250">
        <f>CL40-'Bi Weekly Cashflow'!CL101</f>
        <v>0</v>
      </c>
      <c r="CU40" s="125">
        <f>CM40-'Bi Weekly Cashflow'!CM101</f>
        <v>0</v>
      </c>
      <c r="CV40" s="127">
        <f>CT40+(CU40/CT5)</f>
        <v>0</v>
      </c>
      <c r="CW40" s="245">
        <f>CV40/CV46%</f>
        <v>0</v>
      </c>
      <c r="CX40" s="385"/>
      <c r="CY40" s="386"/>
      <c r="CZ40" s="385"/>
      <c r="DA40" s="386"/>
    </row>
    <row r="41" spans="1:105" ht="29" x14ac:dyDescent="0.2">
      <c r="A41" s="48" t="s">
        <v>117</v>
      </c>
      <c r="B41" s="258">
        <v>0</v>
      </c>
      <c r="C41" s="369">
        <v>0</v>
      </c>
      <c r="D41" s="127">
        <f>B41+(C41/B5)</f>
        <v>0</v>
      </c>
      <c r="E41" s="245">
        <f>D41/D46%</f>
        <v>0</v>
      </c>
      <c r="F41" s="385"/>
      <c r="G41" s="386"/>
      <c r="H41" s="385"/>
      <c r="I41" s="386"/>
      <c r="J41" s="250">
        <f>B41-'Bi Weekly Cashflow'!B102</f>
        <v>0</v>
      </c>
      <c r="K41" s="125">
        <f>C41-'Bi Weekly Cashflow'!C102</f>
        <v>0</v>
      </c>
      <c r="L41" s="127">
        <f>J41+(K41/J5)</f>
        <v>0</v>
      </c>
      <c r="M41" s="245">
        <f>L41/L46%</f>
        <v>0</v>
      </c>
      <c r="N41" s="385"/>
      <c r="O41" s="386"/>
      <c r="P41" s="385"/>
      <c r="Q41" s="386"/>
      <c r="R41" s="250">
        <f>J41-'Bi Weekly Cashflow'!J102</f>
        <v>0</v>
      </c>
      <c r="S41" s="125">
        <f>K41-'Bi Weekly Cashflow'!K102</f>
        <v>0</v>
      </c>
      <c r="T41" s="127">
        <f>R41+(S41/R5)</f>
        <v>0</v>
      </c>
      <c r="U41" s="245">
        <f>T41/T46%</f>
        <v>0</v>
      </c>
      <c r="V41" s="385"/>
      <c r="W41" s="386"/>
      <c r="X41" s="385"/>
      <c r="Y41" s="386"/>
      <c r="Z41" s="250">
        <f>R41-'Bi Weekly Cashflow'!R102</f>
        <v>0</v>
      </c>
      <c r="AA41" s="125">
        <f>S41-'Bi Weekly Cashflow'!S102</f>
        <v>0</v>
      </c>
      <c r="AB41" s="127">
        <f>Z41+(AA41/Z5)</f>
        <v>0</v>
      </c>
      <c r="AC41" s="245">
        <f>AB41/AB46%</f>
        <v>0</v>
      </c>
      <c r="AD41" s="385"/>
      <c r="AE41" s="386"/>
      <c r="AF41" s="385"/>
      <c r="AG41" s="386"/>
      <c r="AH41" s="250">
        <f>Z41-'Bi Weekly Cashflow'!Z102</f>
        <v>0</v>
      </c>
      <c r="AI41" s="125">
        <f>AA41-'Bi Weekly Cashflow'!AA102</f>
        <v>0</v>
      </c>
      <c r="AJ41" s="127">
        <f>AH41+(AI41/AH5)</f>
        <v>0</v>
      </c>
      <c r="AK41" s="245">
        <f>AJ41/AJ46%</f>
        <v>0</v>
      </c>
      <c r="AL41" s="385"/>
      <c r="AM41" s="386"/>
      <c r="AN41" s="385"/>
      <c r="AO41" s="386"/>
      <c r="AP41" s="250">
        <f>AH41-'Bi Weekly Cashflow'!AH102</f>
        <v>0</v>
      </c>
      <c r="AQ41" s="125">
        <f>AI41-'Bi Weekly Cashflow'!AI102</f>
        <v>0</v>
      </c>
      <c r="AR41" s="127">
        <f>AP41+(AQ41/AP5)</f>
        <v>0</v>
      </c>
      <c r="AS41" s="245">
        <f>AR41/AR46%</f>
        <v>0</v>
      </c>
      <c r="AT41" s="385"/>
      <c r="AU41" s="386"/>
      <c r="AV41" s="385"/>
      <c r="AW41" s="386"/>
      <c r="AX41" s="250">
        <f>AP41-'Bi Weekly Cashflow'!AP102</f>
        <v>0</v>
      </c>
      <c r="AY41" s="125">
        <f>AQ41-'Bi Weekly Cashflow'!AQ102</f>
        <v>0</v>
      </c>
      <c r="AZ41" s="127">
        <f>AX41+(AY41/AX5)</f>
        <v>0</v>
      </c>
      <c r="BA41" s="245">
        <f>AZ41/AZ46%</f>
        <v>0</v>
      </c>
      <c r="BB41" s="385"/>
      <c r="BC41" s="386"/>
      <c r="BD41" s="385"/>
      <c r="BE41" s="386"/>
      <c r="BF41" s="250">
        <f>AX41-'Bi Weekly Cashflow'!AX102</f>
        <v>0</v>
      </c>
      <c r="BG41" s="125">
        <f>AY41-'Bi Weekly Cashflow'!AY102</f>
        <v>0</v>
      </c>
      <c r="BH41" s="127">
        <f>BF41+(BG41/BF5)</f>
        <v>0</v>
      </c>
      <c r="BI41" s="245">
        <f>BH41/BH46%</f>
        <v>0</v>
      </c>
      <c r="BJ41" s="385"/>
      <c r="BK41" s="386"/>
      <c r="BL41" s="385"/>
      <c r="BM41" s="386"/>
      <c r="BN41" s="250">
        <f>BF41-'Bi Weekly Cashflow'!BF102</f>
        <v>0</v>
      </c>
      <c r="BO41" s="125">
        <f>BG41-'Bi Weekly Cashflow'!BG102</f>
        <v>0</v>
      </c>
      <c r="BP41" s="127">
        <f>BN41+(BO41/BN5)</f>
        <v>0</v>
      </c>
      <c r="BQ41" s="245">
        <f>BP41/BP46%</f>
        <v>0</v>
      </c>
      <c r="BR41" s="385"/>
      <c r="BS41" s="386"/>
      <c r="BT41" s="385"/>
      <c r="BU41" s="386"/>
      <c r="BV41" s="250">
        <f>BN41-'Bi Weekly Cashflow'!BN102</f>
        <v>0</v>
      </c>
      <c r="BW41" s="125">
        <f>BO41-'Bi Weekly Cashflow'!BO102</f>
        <v>0</v>
      </c>
      <c r="BX41" s="127">
        <f>BV41+(BW41/BV5)</f>
        <v>0</v>
      </c>
      <c r="BY41" s="245">
        <f>BX41/BX46%</f>
        <v>0</v>
      </c>
      <c r="BZ41" s="385"/>
      <c r="CA41" s="386"/>
      <c r="CB41" s="385"/>
      <c r="CC41" s="386"/>
      <c r="CD41" s="250">
        <f>BV41-'Bi Weekly Cashflow'!BV102</f>
        <v>0</v>
      </c>
      <c r="CE41" s="125">
        <f>BW41-'Bi Weekly Cashflow'!BW102</f>
        <v>0</v>
      </c>
      <c r="CF41" s="127">
        <f>CD41+(CE41/CD5)</f>
        <v>0</v>
      </c>
      <c r="CG41" s="245">
        <f>CF41/CF46%</f>
        <v>0</v>
      </c>
      <c r="CH41" s="385"/>
      <c r="CI41" s="386"/>
      <c r="CJ41" s="385"/>
      <c r="CK41" s="386"/>
      <c r="CL41" s="250">
        <f>CD41-'Bi Weekly Cashflow'!CD102</f>
        <v>0</v>
      </c>
      <c r="CM41" s="125">
        <f>CE41-'Bi Weekly Cashflow'!CE102</f>
        <v>0</v>
      </c>
      <c r="CN41" s="127">
        <f>CL41+(CM41/CL5)</f>
        <v>0</v>
      </c>
      <c r="CO41" s="245">
        <f>CN41/CN46%</f>
        <v>0</v>
      </c>
      <c r="CP41" s="385"/>
      <c r="CQ41" s="386"/>
      <c r="CR41" s="385"/>
      <c r="CS41" s="386"/>
      <c r="CT41" s="250">
        <f>CL41-'Bi Weekly Cashflow'!CL102</f>
        <v>0</v>
      </c>
      <c r="CU41" s="125">
        <f>CM41-'Bi Weekly Cashflow'!CM102</f>
        <v>0</v>
      </c>
      <c r="CV41" s="127">
        <f>CT41+(CU41/CT5)</f>
        <v>0</v>
      </c>
      <c r="CW41" s="245">
        <f>CV41/CV46%</f>
        <v>0</v>
      </c>
      <c r="CX41" s="385"/>
      <c r="CY41" s="386"/>
      <c r="CZ41" s="385"/>
      <c r="DA41" s="386"/>
    </row>
    <row r="42" spans="1:105" ht="20.25" customHeight="1" x14ac:dyDescent="0.2">
      <c r="A42" s="48" t="s">
        <v>25</v>
      </c>
      <c r="B42" s="258">
        <v>0</v>
      </c>
      <c r="C42" s="369">
        <v>0</v>
      </c>
      <c r="D42" s="127">
        <f>B42+(C42/B5)</f>
        <v>0</v>
      </c>
      <c r="E42" s="245">
        <f>D42/D46%</f>
        <v>0</v>
      </c>
      <c r="F42" s="385"/>
      <c r="G42" s="386"/>
      <c r="H42" s="385"/>
      <c r="I42" s="386"/>
      <c r="J42" s="250">
        <f>B42-'Bi Weekly Cashflow'!B103</f>
        <v>0</v>
      </c>
      <c r="K42" s="125">
        <f>C42-'Bi Weekly Cashflow'!C103</f>
        <v>0</v>
      </c>
      <c r="L42" s="127">
        <f>J42+(K42/J5)</f>
        <v>0</v>
      </c>
      <c r="M42" s="245">
        <f>L42/L46%</f>
        <v>0</v>
      </c>
      <c r="N42" s="385"/>
      <c r="O42" s="386"/>
      <c r="P42" s="385"/>
      <c r="Q42" s="386"/>
      <c r="R42" s="250">
        <f>J42-'Bi Weekly Cashflow'!J103</f>
        <v>0</v>
      </c>
      <c r="S42" s="125">
        <f>K42-'Bi Weekly Cashflow'!K103</f>
        <v>0</v>
      </c>
      <c r="T42" s="127">
        <f>R42+(S42/R5)</f>
        <v>0</v>
      </c>
      <c r="U42" s="245">
        <f>T42/T46%</f>
        <v>0</v>
      </c>
      <c r="V42" s="385"/>
      <c r="W42" s="386"/>
      <c r="X42" s="385"/>
      <c r="Y42" s="386"/>
      <c r="Z42" s="250">
        <f>R42-'Bi Weekly Cashflow'!R103</f>
        <v>0</v>
      </c>
      <c r="AA42" s="125">
        <f>S42-'Bi Weekly Cashflow'!S103</f>
        <v>0</v>
      </c>
      <c r="AB42" s="127">
        <f>Z42+(AA42/Z5)</f>
        <v>0</v>
      </c>
      <c r="AC42" s="245">
        <f>AB42/AB46%</f>
        <v>0</v>
      </c>
      <c r="AD42" s="385"/>
      <c r="AE42" s="386"/>
      <c r="AF42" s="385"/>
      <c r="AG42" s="386"/>
      <c r="AH42" s="250">
        <f>Z42-'Bi Weekly Cashflow'!Z103</f>
        <v>0</v>
      </c>
      <c r="AI42" s="125">
        <f>AA42-'Bi Weekly Cashflow'!AA103</f>
        <v>0</v>
      </c>
      <c r="AJ42" s="127">
        <f>AH42+(AI42/AH5)</f>
        <v>0</v>
      </c>
      <c r="AK42" s="245">
        <f>AJ42/AJ46%</f>
        <v>0</v>
      </c>
      <c r="AL42" s="385"/>
      <c r="AM42" s="386"/>
      <c r="AN42" s="385"/>
      <c r="AO42" s="386"/>
      <c r="AP42" s="250">
        <f>AH42-'Bi Weekly Cashflow'!AH103</f>
        <v>0</v>
      </c>
      <c r="AQ42" s="125">
        <f>AI42-'Bi Weekly Cashflow'!AI103</f>
        <v>0</v>
      </c>
      <c r="AR42" s="127">
        <f>AP42+(AQ42/AP5)</f>
        <v>0</v>
      </c>
      <c r="AS42" s="245">
        <f>AR42/AR46%</f>
        <v>0</v>
      </c>
      <c r="AT42" s="385"/>
      <c r="AU42" s="386"/>
      <c r="AV42" s="385"/>
      <c r="AW42" s="386"/>
      <c r="AX42" s="250">
        <f>AP42-'Bi Weekly Cashflow'!AP103</f>
        <v>0</v>
      </c>
      <c r="AY42" s="125">
        <f>AQ42-'Bi Weekly Cashflow'!AQ103</f>
        <v>0</v>
      </c>
      <c r="AZ42" s="127">
        <f>AX42+(AY42/AX5)</f>
        <v>0</v>
      </c>
      <c r="BA42" s="245">
        <f>AZ42/AZ46%</f>
        <v>0</v>
      </c>
      <c r="BB42" s="385"/>
      <c r="BC42" s="386"/>
      <c r="BD42" s="385"/>
      <c r="BE42" s="386"/>
      <c r="BF42" s="250">
        <f>AX42-'Bi Weekly Cashflow'!AX103</f>
        <v>0</v>
      </c>
      <c r="BG42" s="125">
        <f>AY42-'Bi Weekly Cashflow'!AY103</f>
        <v>0</v>
      </c>
      <c r="BH42" s="127">
        <f>BF42+(BG42/BF5)</f>
        <v>0</v>
      </c>
      <c r="BI42" s="245">
        <f>BH42/BH46%</f>
        <v>0</v>
      </c>
      <c r="BJ42" s="385"/>
      <c r="BK42" s="386"/>
      <c r="BL42" s="385"/>
      <c r="BM42" s="386"/>
      <c r="BN42" s="250">
        <f>BF42-'Bi Weekly Cashflow'!BF103</f>
        <v>0</v>
      </c>
      <c r="BO42" s="125">
        <f>BG42-'Bi Weekly Cashflow'!BG103</f>
        <v>0</v>
      </c>
      <c r="BP42" s="127">
        <f>BN42+(BO42/BN5)</f>
        <v>0</v>
      </c>
      <c r="BQ42" s="245">
        <f>BP42/BP46%</f>
        <v>0</v>
      </c>
      <c r="BR42" s="385"/>
      <c r="BS42" s="386"/>
      <c r="BT42" s="385"/>
      <c r="BU42" s="386"/>
      <c r="BV42" s="250">
        <f>BN42-'Bi Weekly Cashflow'!BN103</f>
        <v>0</v>
      </c>
      <c r="BW42" s="125">
        <f>BO42-'Bi Weekly Cashflow'!BO103</f>
        <v>0</v>
      </c>
      <c r="BX42" s="127">
        <f>BV42+(BW42/BV5)</f>
        <v>0</v>
      </c>
      <c r="BY42" s="245">
        <f>BX42/BX46%</f>
        <v>0</v>
      </c>
      <c r="BZ42" s="385"/>
      <c r="CA42" s="386"/>
      <c r="CB42" s="385"/>
      <c r="CC42" s="386"/>
      <c r="CD42" s="250">
        <f>BV42-'Bi Weekly Cashflow'!BV103</f>
        <v>0</v>
      </c>
      <c r="CE42" s="125">
        <f>BW42-'Bi Weekly Cashflow'!BW103</f>
        <v>0</v>
      </c>
      <c r="CF42" s="127">
        <f>CD42+(CE42/CD5)</f>
        <v>0</v>
      </c>
      <c r="CG42" s="245">
        <f>CF42/CF46%</f>
        <v>0</v>
      </c>
      <c r="CH42" s="385"/>
      <c r="CI42" s="386"/>
      <c r="CJ42" s="385"/>
      <c r="CK42" s="386"/>
      <c r="CL42" s="250">
        <f>CD42-'Bi Weekly Cashflow'!CD103</f>
        <v>0</v>
      </c>
      <c r="CM42" s="125">
        <f>CE42-'Bi Weekly Cashflow'!CE103</f>
        <v>0</v>
      </c>
      <c r="CN42" s="127">
        <f>CL42+(CM42/CL5)</f>
        <v>0</v>
      </c>
      <c r="CO42" s="245">
        <f>CN42/CN46%</f>
        <v>0</v>
      </c>
      <c r="CP42" s="385"/>
      <c r="CQ42" s="386"/>
      <c r="CR42" s="385"/>
      <c r="CS42" s="386"/>
      <c r="CT42" s="250">
        <f>CL42-'Bi Weekly Cashflow'!CL103</f>
        <v>0</v>
      </c>
      <c r="CU42" s="125">
        <f>CM42-'Bi Weekly Cashflow'!CM103</f>
        <v>0</v>
      </c>
      <c r="CV42" s="127">
        <f>CT42+(CU42/CT5)</f>
        <v>0</v>
      </c>
      <c r="CW42" s="245">
        <f>CV42/CV46%</f>
        <v>0</v>
      </c>
      <c r="CX42" s="385"/>
      <c r="CY42" s="386"/>
      <c r="CZ42" s="385"/>
      <c r="DA42" s="386"/>
    </row>
    <row r="43" spans="1:105" ht="20.25" customHeight="1" x14ac:dyDescent="0.2">
      <c r="A43" s="48" t="s">
        <v>128</v>
      </c>
      <c r="B43" s="258">
        <v>20</v>
      </c>
      <c r="C43" s="369">
        <v>0</v>
      </c>
      <c r="D43" s="127">
        <f>B43+(C43/B5)</f>
        <v>20</v>
      </c>
      <c r="E43" s="245">
        <f>D43/D46%</f>
        <v>100</v>
      </c>
      <c r="F43" s="385">
        <v>1</v>
      </c>
      <c r="G43" s="386"/>
      <c r="H43" s="385" t="s">
        <v>214</v>
      </c>
      <c r="I43" s="386"/>
      <c r="J43" s="250">
        <f>B43-'Bi Weekly Cashflow'!B105+'Bi Weekly Cashflow'!B29</f>
        <v>20</v>
      </c>
      <c r="K43" s="125">
        <f>C43-'Bi Weekly Cashflow'!C105+'Bi Weekly Cashflow'!C29</f>
        <v>0</v>
      </c>
      <c r="L43" s="127">
        <f>J43+(K43/J5)</f>
        <v>20</v>
      </c>
      <c r="M43" s="245">
        <f>L43/L46%</f>
        <v>100</v>
      </c>
      <c r="N43" s="385"/>
      <c r="O43" s="386"/>
      <c r="P43" s="385"/>
      <c r="Q43" s="386"/>
      <c r="R43" s="250">
        <f>J43-'Bi Weekly Cashflow'!J105+'Bi Weekly Cashflow'!J29</f>
        <v>20</v>
      </c>
      <c r="S43" s="125">
        <f>K43-'Bi Weekly Cashflow'!K105+'Bi Weekly Cashflow'!K29</f>
        <v>0</v>
      </c>
      <c r="T43" s="127">
        <f>R43+(S43/R5)</f>
        <v>20</v>
      </c>
      <c r="U43" s="245">
        <f>T43/T46%</f>
        <v>100</v>
      </c>
      <c r="V43" s="385"/>
      <c r="W43" s="386"/>
      <c r="X43" s="385"/>
      <c r="Y43" s="386"/>
      <c r="Z43" s="250">
        <f>R43-'Bi Weekly Cashflow'!R105+'Bi Weekly Cashflow'!R29</f>
        <v>20</v>
      </c>
      <c r="AA43" s="125">
        <f>S43-'Bi Weekly Cashflow'!S105+'Bi Weekly Cashflow'!S29</f>
        <v>0</v>
      </c>
      <c r="AB43" s="127">
        <f>Z43+(AA43/Z5)</f>
        <v>20</v>
      </c>
      <c r="AC43" s="245">
        <f>AB43/AB46%</f>
        <v>100</v>
      </c>
      <c r="AD43" s="385"/>
      <c r="AE43" s="386"/>
      <c r="AF43" s="385"/>
      <c r="AG43" s="386"/>
      <c r="AH43" s="250">
        <f>Z43-'Bi Weekly Cashflow'!Z105+'Bi Weekly Cashflow'!Z29</f>
        <v>20</v>
      </c>
      <c r="AI43" s="125">
        <f>AA43-'Bi Weekly Cashflow'!AA105+'Bi Weekly Cashflow'!AA29</f>
        <v>0</v>
      </c>
      <c r="AJ43" s="127">
        <f>AH43+(AI43/AH5)</f>
        <v>20</v>
      </c>
      <c r="AK43" s="245">
        <f>AJ43/AJ46%</f>
        <v>100</v>
      </c>
      <c r="AL43" s="385"/>
      <c r="AM43" s="386"/>
      <c r="AN43" s="385"/>
      <c r="AO43" s="386"/>
      <c r="AP43" s="250">
        <f>AH43-'Bi Weekly Cashflow'!AH105+'Bi Weekly Cashflow'!AH29</f>
        <v>20</v>
      </c>
      <c r="AQ43" s="125">
        <f>AI43-'Bi Weekly Cashflow'!AI105+'Bi Weekly Cashflow'!AI29</f>
        <v>0</v>
      </c>
      <c r="AR43" s="127">
        <f>AP43+(AQ43/AP5)</f>
        <v>20</v>
      </c>
      <c r="AS43" s="245">
        <f>AR43/AR46%</f>
        <v>100</v>
      </c>
      <c r="AT43" s="385"/>
      <c r="AU43" s="386"/>
      <c r="AV43" s="385"/>
      <c r="AW43" s="386"/>
      <c r="AX43" s="250">
        <f>AP43-'Bi Weekly Cashflow'!AP105+'Bi Weekly Cashflow'!AP29</f>
        <v>20</v>
      </c>
      <c r="AY43" s="125">
        <f>AQ43-'Bi Weekly Cashflow'!AQ105+'Bi Weekly Cashflow'!AQ29</f>
        <v>0</v>
      </c>
      <c r="AZ43" s="127">
        <f>AX43+(AY43/AX5)</f>
        <v>20</v>
      </c>
      <c r="BA43" s="245">
        <f>AZ43/AZ46%</f>
        <v>100</v>
      </c>
      <c r="BB43" s="385"/>
      <c r="BC43" s="386"/>
      <c r="BD43" s="385"/>
      <c r="BE43" s="386"/>
      <c r="BF43" s="250">
        <f>AX43-'Bi Weekly Cashflow'!AX105+'Bi Weekly Cashflow'!AX29</f>
        <v>20</v>
      </c>
      <c r="BG43" s="125">
        <f>AY43-'Bi Weekly Cashflow'!AY105+'Bi Weekly Cashflow'!AY29</f>
        <v>0</v>
      </c>
      <c r="BH43" s="127">
        <f>BF43+(BG43/BF5)</f>
        <v>20</v>
      </c>
      <c r="BI43" s="245">
        <f>BH43/BH46%</f>
        <v>100</v>
      </c>
      <c r="BJ43" s="385"/>
      <c r="BK43" s="386"/>
      <c r="BL43" s="385"/>
      <c r="BM43" s="386"/>
      <c r="BN43" s="250">
        <f>BF43-'Bi Weekly Cashflow'!BF105+'Bi Weekly Cashflow'!BF29</f>
        <v>20</v>
      </c>
      <c r="BO43" s="125">
        <f>BG43-'Bi Weekly Cashflow'!BG105+'Bi Weekly Cashflow'!BG29</f>
        <v>0</v>
      </c>
      <c r="BP43" s="127">
        <f>BN43+(BO43/BN5)</f>
        <v>20</v>
      </c>
      <c r="BQ43" s="245">
        <f>BP43/BP46%</f>
        <v>100</v>
      </c>
      <c r="BR43" s="385"/>
      <c r="BS43" s="386"/>
      <c r="BT43" s="385"/>
      <c r="BU43" s="386"/>
      <c r="BV43" s="250">
        <f>BN43-'Bi Weekly Cashflow'!BN105+'Bi Weekly Cashflow'!BN29</f>
        <v>20</v>
      </c>
      <c r="BW43" s="125">
        <f>BO43-'Bi Weekly Cashflow'!BO105+'Bi Weekly Cashflow'!BO29</f>
        <v>0</v>
      </c>
      <c r="BX43" s="127">
        <f>BV43+(BW43/BV5)</f>
        <v>20</v>
      </c>
      <c r="BY43" s="245">
        <f>BX43/BX46%</f>
        <v>100</v>
      </c>
      <c r="BZ43" s="385"/>
      <c r="CA43" s="386"/>
      <c r="CB43" s="385"/>
      <c r="CC43" s="386"/>
      <c r="CD43" s="250">
        <f>BV43-'Bi Weekly Cashflow'!BV105+'Bi Weekly Cashflow'!BV29</f>
        <v>20</v>
      </c>
      <c r="CE43" s="125">
        <f>BW43-'Bi Weekly Cashflow'!BW105+'Bi Weekly Cashflow'!BW29</f>
        <v>0</v>
      </c>
      <c r="CF43" s="127">
        <f>CD43+(CE43/CD5)</f>
        <v>20</v>
      </c>
      <c r="CG43" s="245">
        <f>CF43/CF46%</f>
        <v>100</v>
      </c>
      <c r="CH43" s="385"/>
      <c r="CI43" s="386"/>
      <c r="CJ43" s="385"/>
      <c r="CK43" s="386"/>
      <c r="CL43" s="250">
        <f>CD43-'Bi Weekly Cashflow'!CD105+'Bi Weekly Cashflow'!CD29</f>
        <v>20</v>
      </c>
      <c r="CM43" s="125">
        <f>CE43-'Bi Weekly Cashflow'!CE105+'Bi Weekly Cashflow'!CE29</f>
        <v>0</v>
      </c>
      <c r="CN43" s="127">
        <f>CL43+(CM43/CL5)</f>
        <v>20</v>
      </c>
      <c r="CO43" s="245">
        <f>CN43/CN46%</f>
        <v>100</v>
      </c>
      <c r="CP43" s="385"/>
      <c r="CQ43" s="386"/>
      <c r="CR43" s="385"/>
      <c r="CS43" s="386"/>
      <c r="CT43" s="250">
        <f>CL43-'Bi Weekly Cashflow'!CL105+'Bi Weekly Cashflow'!CL29</f>
        <v>20</v>
      </c>
      <c r="CU43" s="125">
        <f>CM43-'Bi Weekly Cashflow'!CM105+'Bi Weekly Cashflow'!CM29</f>
        <v>0</v>
      </c>
      <c r="CV43" s="127">
        <f>CT43+(CU43/CT5)</f>
        <v>20</v>
      </c>
      <c r="CW43" s="245">
        <f>CV43/CV46%</f>
        <v>11.764705882352942</v>
      </c>
      <c r="CX43" s="385"/>
      <c r="CY43" s="386"/>
      <c r="CZ43" s="385"/>
      <c r="DA43" s="386"/>
    </row>
    <row r="44" spans="1:105" ht="20.25" customHeight="1" x14ac:dyDescent="0.2">
      <c r="A44" s="209" t="s">
        <v>22</v>
      </c>
      <c r="B44" s="258">
        <v>0</v>
      </c>
      <c r="C44" s="375">
        <v>0</v>
      </c>
      <c r="D44" s="210">
        <f>B44+(C44/B5)</f>
        <v>0</v>
      </c>
      <c r="E44" s="245">
        <f>D44/D46%</f>
        <v>0</v>
      </c>
      <c r="F44" s="385"/>
      <c r="G44" s="386"/>
      <c r="H44" s="385"/>
      <c r="I44" s="386"/>
      <c r="J44" s="250">
        <f>B44-'Bi Weekly Cashflow'!B104+'Bi Weekly Cashflow'!B27</f>
        <v>0</v>
      </c>
      <c r="K44" s="125">
        <f>C44-'Bi Weekly Cashflow'!C104+'Bi Weekly Cashflow'!C27</f>
        <v>0</v>
      </c>
      <c r="L44" s="210">
        <f>J44+(K44/J5)</f>
        <v>0</v>
      </c>
      <c r="M44" s="245">
        <f>L44/L46%</f>
        <v>0</v>
      </c>
      <c r="N44" s="385"/>
      <c r="O44" s="386"/>
      <c r="P44" s="385"/>
      <c r="Q44" s="386"/>
      <c r="R44" s="250">
        <f>J44-'Bi Weekly Cashflow'!J104+'Bi Weekly Cashflow'!J27</f>
        <v>0</v>
      </c>
      <c r="S44" s="125">
        <f>K44-'Bi Weekly Cashflow'!K104+'Bi Weekly Cashflow'!K27</f>
        <v>0</v>
      </c>
      <c r="T44" s="210">
        <f>R44+(S44/R5)</f>
        <v>0</v>
      </c>
      <c r="U44" s="245">
        <f>T44/T46%</f>
        <v>0</v>
      </c>
      <c r="V44" s="385"/>
      <c r="W44" s="386"/>
      <c r="X44" s="385"/>
      <c r="Y44" s="386"/>
      <c r="Z44" s="250">
        <f>R44-'Bi Weekly Cashflow'!R104+'Bi Weekly Cashflow'!R27</f>
        <v>0</v>
      </c>
      <c r="AA44" s="125">
        <f>S44-'Bi Weekly Cashflow'!S104+'Bi Weekly Cashflow'!S27</f>
        <v>0</v>
      </c>
      <c r="AB44" s="210">
        <f>Z44+(AA44/Z5)</f>
        <v>0</v>
      </c>
      <c r="AC44" s="245">
        <f>AB44/AB46%</f>
        <v>0</v>
      </c>
      <c r="AD44" s="385"/>
      <c r="AE44" s="386"/>
      <c r="AF44" s="385"/>
      <c r="AG44" s="386"/>
      <c r="AH44" s="250">
        <f>Z44-'Bi Weekly Cashflow'!Z104+'Bi Weekly Cashflow'!Z27</f>
        <v>0</v>
      </c>
      <c r="AI44" s="125">
        <f>AA44-'Bi Weekly Cashflow'!AA104+'Bi Weekly Cashflow'!AA27</f>
        <v>0</v>
      </c>
      <c r="AJ44" s="210">
        <f>AH44+(AI44/AH5)</f>
        <v>0</v>
      </c>
      <c r="AK44" s="245">
        <f>AJ44/AJ46%</f>
        <v>0</v>
      </c>
      <c r="AL44" s="385"/>
      <c r="AM44" s="386"/>
      <c r="AN44" s="385"/>
      <c r="AO44" s="386"/>
      <c r="AP44" s="250">
        <f>AH44-'Bi Weekly Cashflow'!AH104+'Bi Weekly Cashflow'!AH27</f>
        <v>0</v>
      </c>
      <c r="AQ44" s="125">
        <f>AI44-'Bi Weekly Cashflow'!AI104+'Bi Weekly Cashflow'!AI27</f>
        <v>0</v>
      </c>
      <c r="AR44" s="210">
        <f>AP44+(AQ44/AP5)</f>
        <v>0</v>
      </c>
      <c r="AS44" s="245">
        <f>AR44/AR46%</f>
        <v>0</v>
      </c>
      <c r="AT44" s="385"/>
      <c r="AU44" s="386"/>
      <c r="AV44" s="385"/>
      <c r="AW44" s="386"/>
      <c r="AX44" s="250">
        <f>AP44-'Bi Weekly Cashflow'!AP104+'Bi Weekly Cashflow'!AP27</f>
        <v>0</v>
      </c>
      <c r="AY44" s="125">
        <f>AQ44-'Bi Weekly Cashflow'!AQ104+'Bi Weekly Cashflow'!AQ27</f>
        <v>0</v>
      </c>
      <c r="AZ44" s="210">
        <f>AX44+(AY44/AX5)</f>
        <v>0</v>
      </c>
      <c r="BA44" s="245">
        <f>AZ44/AZ46%</f>
        <v>0</v>
      </c>
      <c r="BB44" s="385"/>
      <c r="BC44" s="386"/>
      <c r="BD44" s="385"/>
      <c r="BE44" s="386"/>
      <c r="BF44" s="250">
        <f>AX44-'Bi Weekly Cashflow'!AX104+'Bi Weekly Cashflow'!AX27</f>
        <v>0</v>
      </c>
      <c r="BG44" s="125">
        <f>AY44-'Bi Weekly Cashflow'!AY104+'Bi Weekly Cashflow'!AY27</f>
        <v>0</v>
      </c>
      <c r="BH44" s="210">
        <f>BF44+(BG44/BF5)</f>
        <v>0</v>
      </c>
      <c r="BI44" s="245">
        <f>BH44/BH46%</f>
        <v>0</v>
      </c>
      <c r="BJ44" s="385"/>
      <c r="BK44" s="386"/>
      <c r="BL44" s="385"/>
      <c r="BM44" s="386"/>
      <c r="BN44" s="250">
        <f>BF44-'Bi Weekly Cashflow'!BF104+'Bi Weekly Cashflow'!BF27</f>
        <v>0</v>
      </c>
      <c r="BO44" s="125">
        <f>BG44-'Bi Weekly Cashflow'!BG104+'Bi Weekly Cashflow'!BG27</f>
        <v>0</v>
      </c>
      <c r="BP44" s="210">
        <f>BN44+(BO44/BN5)</f>
        <v>0</v>
      </c>
      <c r="BQ44" s="245">
        <f>BP44/BP46%</f>
        <v>0</v>
      </c>
      <c r="BR44" s="385"/>
      <c r="BS44" s="386"/>
      <c r="BT44" s="385"/>
      <c r="BU44" s="386"/>
      <c r="BV44" s="250">
        <f>BN44-'Bi Weekly Cashflow'!BN104+'Bi Weekly Cashflow'!BN27</f>
        <v>0</v>
      </c>
      <c r="BW44" s="125">
        <f>BO44-'Bi Weekly Cashflow'!BO104+'Bi Weekly Cashflow'!BO27</f>
        <v>0</v>
      </c>
      <c r="BX44" s="210">
        <f>BV44+(BW44/BV5)</f>
        <v>0</v>
      </c>
      <c r="BY44" s="245">
        <f>BX44/BX46%</f>
        <v>0</v>
      </c>
      <c r="BZ44" s="385"/>
      <c r="CA44" s="386"/>
      <c r="CB44" s="385"/>
      <c r="CC44" s="386"/>
      <c r="CD44" s="250">
        <f>BV44-'Bi Weekly Cashflow'!BV104+'Bi Weekly Cashflow'!BV27</f>
        <v>0</v>
      </c>
      <c r="CE44" s="125">
        <f>BW44-'Bi Weekly Cashflow'!BW104+'Bi Weekly Cashflow'!BW27</f>
        <v>0</v>
      </c>
      <c r="CF44" s="210">
        <f>CD44+(CE44/CD5)</f>
        <v>0</v>
      </c>
      <c r="CG44" s="245">
        <f>CF44/CF46%</f>
        <v>0</v>
      </c>
      <c r="CH44" s="385"/>
      <c r="CI44" s="386"/>
      <c r="CJ44" s="385"/>
      <c r="CK44" s="386"/>
      <c r="CL44" s="250">
        <f>CD44-'Bi Weekly Cashflow'!CD104+'Bi Weekly Cashflow'!CD27</f>
        <v>0</v>
      </c>
      <c r="CM44" s="125">
        <f>CE44-'Bi Weekly Cashflow'!CE104+'Bi Weekly Cashflow'!CE27</f>
        <v>0</v>
      </c>
      <c r="CN44" s="210">
        <f>CL44+(CM44/CL5)</f>
        <v>0</v>
      </c>
      <c r="CO44" s="245">
        <f>CN44/CN46%</f>
        <v>0</v>
      </c>
      <c r="CP44" s="385"/>
      <c r="CQ44" s="386"/>
      <c r="CR44" s="385"/>
      <c r="CS44" s="386"/>
      <c r="CT44" s="250">
        <f>CL44-'Bi Weekly Cashflow'!CL104+'Bi Weekly Cashflow'!CL27</f>
        <v>0</v>
      </c>
      <c r="CU44" s="125">
        <f>CM44-'Bi Weekly Cashflow'!CM104+'Bi Weekly Cashflow'!CM27</f>
        <v>0</v>
      </c>
      <c r="CV44" s="210">
        <f>CT44+(CU44/CT5)</f>
        <v>0</v>
      </c>
      <c r="CW44" s="245">
        <f>CV44/CV46%</f>
        <v>0</v>
      </c>
      <c r="CX44" s="385"/>
      <c r="CY44" s="386"/>
      <c r="CZ44" s="385"/>
      <c r="DA44" s="386"/>
    </row>
    <row r="45" spans="1:105" ht="20.25" customHeight="1" x14ac:dyDescent="0.2">
      <c r="A45" s="209" t="s">
        <v>140</v>
      </c>
      <c r="B45" s="258">
        <v>0</v>
      </c>
      <c r="C45" s="375">
        <v>0</v>
      </c>
      <c r="D45" s="210">
        <f>B45+(C45/B5)</f>
        <v>0</v>
      </c>
      <c r="E45" s="245">
        <f>D45/D46%</f>
        <v>0</v>
      </c>
      <c r="F45" s="385"/>
      <c r="G45" s="386"/>
      <c r="H45" s="385"/>
      <c r="I45" s="386"/>
      <c r="J45" s="250">
        <f>B45-'Bi Weekly Cashflow'!B106+'Bi Weekly Cashflow'!B32</f>
        <v>0</v>
      </c>
      <c r="K45" s="125">
        <f>C45-'Bi Weekly Cashflow'!C106+'Bi Weekly Cashflow'!C32</f>
        <v>0</v>
      </c>
      <c r="L45" s="210">
        <f>J45+(K45/J5)</f>
        <v>0</v>
      </c>
      <c r="M45" s="245">
        <f>L45/L46%</f>
        <v>0</v>
      </c>
      <c r="N45" s="385"/>
      <c r="O45" s="386"/>
      <c r="P45" s="385"/>
      <c r="Q45" s="386"/>
      <c r="R45" s="250">
        <f>J45-'Bi Weekly Cashflow'!J106+'Bi Weekly Cashflow'!J32</f>
        <v>0</v>
      </c>
      <c r="S45" s="125">
        <f>K45-'Bi Weekly Cashflow'!K106+'Bi Weekly Cashflow'!K32</f>
        <v>0</v>
      </c>
      <c r="T45" s="210">
        <f>R45+(S45/R5)</f>
        <v>0</v>
      </c>
      <c r="U45" s="245">
        <f>T45/T46%</f>
        <v>0</v>
      </c>
      <c r="V45" s="385"/>
      <c r="W45" s="386"/>
      <c r="X45" s="385"/>
      <c r="Y45" s="386"/>
      <c r="Z45" s="250">
        <f>R45-'Bi Weekly Cashflow'!R106+'Bi Weekly Cashflow'!R32</f>
        <v>0</v>
      </c>
      <c r="AA45" s="125">
        <f>S45-'Bi Weekly Cashflow'!S106+'Bi Weekly Cashflow'!S32</f>
        <v>0</v>
      </c>
      <c r="AB45" s="210">
        <f>Z45+(AA45/Z5)</f>
        <v>0</v>
      </c>
      <c r="AC45" s="245">
        <f>AB45/AB46%</f>
        <v>0</v>
      </c>
      <c r="AD45" s="385"/>
      <c r="AE45" s="386"/>
      <c r="AF45" s="385"/>
      <c r="AG45" s="386"/>
      <c r="AH45" s="250">
        <f>Z45-'Bi Weekly Cashflow'!Z106+'Bi Weekly Cashflow'!Z32</f>
        <v>0</v>
      </c>
      <c r="AI45" s="125">
        <f>AA45-'Bi Weekly Cashflow'!AA106+'Bi Weekly Cashflow'!AA32</f>
        <v>0</v>
      </c>
      <c r="AJ45" s="210">
        <f>AH45+(AI45/AH5)</f>
        <v>0</v>
      </c>
      <c r="AK45" s="245">
        <f>AJ45/AJ46%</f>
        <v>0</v>
      </c>
      <c r="AL45" s="385"/>
      <c r="AM45" s="386"/>
      <c r="AN45" s="385"/>
      <c r="AO45" s="386"/>
      <c r="AP45" s="250">
        <f>AH45-'Bi Weekly Cashflow'!AH106+'Bi Weekly Cashflow'!AH32</f>
        <v>0</v>
      </c>
      <c r="AQ45" s="125">
        <f>AI45-'Bi Weekly Cashflow'!AI106+'Bi Weekly Cashflow'!AI32</f>
        <v>0</v>
      </c>
      <c r="AR45" s="210">
        <f>AP45+(AQ45/AP5)</f>
        <v>0</v>
      </c>
      <c r="AS45" s="245">
        <f>AR45/AR46%</f>
        <v>0</v>
      </c>
      <c r="AT45" s="385"/>
      <c r="AU45" s="386"/>
      <c r="AV45" s="385"/>
      <c r="AW45" s="386"/>
      <c r="AX45" s="250">
        <f>AP45-'Bi Weekly Cashflow'!AP106+'Bi Weekly Cashflow'!AP32</f>
        <v>0</v>
      </c>
      <c r="AY45" s="125">
        <f>AQ45-'Bi Weekly Cashflow'!AQ106+'Bi Weekly Cashflow'!AQ32</f>
        <v>0</v>
      </c>
      <c r="AZ45" s="210">
        <f>AX45+(AY45/AX5)</f>
        <v>0</v>
      </c>
      <c r="BA45" s="245">
        <f>AZ45/AZ46%</f>
        <v>0</v>
      </c>
      <c r="BB45" s="385"/>
      <c r="BC45" s="386"/>
      <c r="BD45" s="385"/>
      <c r="BE45" s="386"/>
      <c r="BF45" s="250">
        <f>AX45-'Bi Weekly Cashflow'!AX106+'Bi Weekly Cashflow'!AX32</f>
        <v>0</v>
      </c>
      <c r="BG45" s="125">
        <f>AY45-'Bi Weekly Cashflow'!AY106+'Bi Weekly Cashflow'!AY32</f>
        <v>0</v>
      </c>
      <c r="BH45" s="210">
        <f>BF45+(BG45/BF5)</f>
        <v>0</v>
      </c>
      <c r="BI45" s="245">
        <f>BH45/BH46%</f>
        <v>0</v>
      </c>
      <c r="BJ45" s="385"/>
      <c r="BK45" s="386"/>
      <c r="BL45" s="385"/>
      <c r="BM45" s="386"/>
      <c r="BN45" s="250">
        <f>BF45-'Bi Weekly Cashflow'!BF106+'Bi Weekly Cashflow'!BF32</f>
        <v>0</v>
      </c>
      <c r="BO45" s="125">
        <f>BG45-'Bi Weekly Cashflow'!BG106+'Bi Weekly Cashflow'!BG32</f>
        <v>0</v>
      </c>
      <c r="BP45" s="210">
        <f>BN45+(BO45/BN5)</f>
        <v>0</v>
      </c>
      <c r="BQ45" s="245">
        <f>BP45/BP46%</f>
        <v>0</v>
      </c>
      <c r="BR45" s="385"/>
      <c r="BS45" s="386"/>
      <c r="BT45" s="385"/>
      <c r="BU45" s="386"/>
      <c r="BV45" s="250">
        <f>BN45-'Bi Weekly Cashflow'!BN106+'Bi Weekly Cashflow'!BN32</f>
        <v>0</v>
      </c>
      <c r="BW45" s="125">
        <f>BO45-'Bi Weekly Cashflow'!BO106+'Bi Weekly Cashflow'!BO32</f>
        <v>0</v>
      </c>
      <c r="BX45" s="210">
        <f>BV45+(BW45/BV5)</f>
        <v>0</v>
      </c>
      <c r="BY45" s="245">
        <f>BX45/BX46%</f>
        <v>0</v>
      </c>
      <c r="BZ45" s="385"/>
      <c r="CA45" s="386"/>
      <c r="CB45" s="385"/>
      <c r="CC45" s="386"/>
      <c r="CD45" s="250">
        <f>BV45-'Bi Weekly Cashflow'!BV106+'Bi Weekly Cashflow'!BV32</f>
        <v>0</v>
      </c>
      <c r="CE45" s="125">
        <f>BW45-'Bi Weekly Cashflow'!BW106+'Bi Weekly Cashflow'!BW32</f>
        <v>0</v>
      </c>
      <c r="CF45" s="210">
        <f>CD45+(CE45/CD5)</f>
        <v>0</v>
      </c>
      <c r="CG45" s="245">
        <f>CF45/CF46%</f>
        <v>0</v>
      </c>
      <c r="CH45" s="385"/>
      <c r="CI45" s="386"/>
      <c r="CJ45" s="385"/>
      <c r="CK45" s="386"/>
      <c r="CL45" s="250">
        <f>CD45-'Bi Weekly Cashflow'!CD106+'Bi Weekly Cashflow'!CD32</f>
        <v>0</v>
      </c>
      <c r="CM45" s="125">
        <f>CE45-'Bi Weekly Cashflow'!CE106+'Bi Weekly Cashflow'!CE32</f>
        <v>0</v>
      </c>
      <c r="CN45" s="210">
        <f>CL45+(CM45/CL5)</f>
        <v>0</v>
      </c>
      <c r="CO45" s="245">
        <f>CN45/CN46%</f>
        <v>0</v>
      </c>
      <c r="CP45" s="385"/>
      <c r="CQ45" s="386"/>
      <c r="CR45" s="385"/>
      <c r="CS45" s="386"/>
      <c r="CT45" s="250">
        <f>CL45-'Bi Weekly Cashflow'!CL106+'Bi Weekly Cashflow'!CL32</f>
        <v>150</v>
      </c>
      <c r="CU45" s="125">
        <f>CM45-'Bi Weekly Cashflow'!CM106+'Bi Weekly Cashflow'!CM32</f>
        <v>0</v>
      </c>
      <c r="CV45" s="210">
        <f>CT45+(CU45/CT5)</f>
        <v>150</v>
      </c>
      <c r="CW45" s="245">
        <f>CV45/CV46%</f>
        <v>88.235294117647058</v>
      </c>
      <c r="CX45" s="385"/>
      <c r="CY45" s="386"/>
      <c r="CZ45" s="385"/>
      <c r="DA45" s="386"/>
    </row>
    <row r="46" spans="1:105" customFormat="1" ht="20.25" customHeight="1" x14ac:dyDescent="0.2">
      <c r="A46" s="140" t="s">
        <v>65</v>
      </c>
      <c r="B46" s="256">
        <f>SUM(B40:B45)</f>
        <v>20</v>
      </c>
      <c r="C46" s="374">
        <f>SUM(C40:C45)</f>
        <v>0</v>
      </c>
      <c r="D46" s="128">
        <f>SUM(D40:D44)</f>
        <v>20</v>
      </c>
      <c r="E46" s="248">
        <f>SUM(E40:E45)</f>
        <v>100</v>
      </c>
      <c r="F46" s="385"/>
      <c r="G46" s="386"/>
      <c r="H46" s="385"/>
      <c r="I46" s="386"/>
      <c r="J46" s="138">
        <f>SUM(J40:J45)</f>
        <v>20</v>
      </c>
      <c r="K46" s="138">
        <f>SUM(K40:K45)</f>
        <v>0</v>
      </c>
      <c r="L46" s="139">
        <f>SUM(L40:L45)</f>
        <v>20</v>
      </c>
      <c r="M46" s="248">
        <f>SUM(M40:M45)</f>
        <v>100</v>
      </c>
      <c r="N46" s="385"/>
      <c r="O46" s="386"/>
      <c r="P46" s="385"/>
      <c r="Q46" s="386"/>
      <c r="R46" s="138">
        <f>SUM(R40:R45)</f>
        <v>20</v>
      </c>
      <c r="S46" s="138">
        <f>SUM(S40:S45)</f>
        <v>0</v>
      </c>
      <c r="T46" s="139">
        <f>SUM(T40:T45)</f>
        <v>20</v>
      </c>
      <c r="U46" s="248">
        <f>SUM(U40:U45)</f>
        <v>100</v>
      </c>
      <c r="V46" s="385"/>
      <c r="W46" s="386"/>
      <c r="X46" s="385"/>
      <c r="Y46" s="386"/>
      <c r="Z46" s="138">
        <f>SUM(Z40:Z45)</f>
        <v>20</v>
      </c>
      <c r="AA46" s="138">
        <f>SUM(AA40:AA45)</f>
        <v>0</v>
      </c>
      <c r="AB46" s="139">
        <f>SUM(AB40:AB45)</f>
        <v>20</v>
      </c>
      <c r="AC46" s="248">
        <f>SUM(AC40:AC45)</f>
        <v>100</v>
      </c>
      <c r="AD46" s="385"/>
      <c r="AE46" s="386"/>
      <c r="AF46" s="385"/>
      <c r="AG46" s="386"/>
      <c r="AH46" s="138">
        <f>SUM(AH40:AH45)</f>
        <v>20</v>
      </c>
      <c r="AI46" s="138">
        <f>SUM(AI40:AI45)</f>
        <v>0</v>
      </c>
      <c r="AJ46" s="139">
        <f>SUM(AJ40:AJ45)</f>
        <v>20</v>
      </c>
      <c r="AK46" s="248">
        <f>SUM(AK40:AK45)</f>
        <v>100</v>
      </c>
      <c r="AL46" s="385"/>
      <c r="AM46" s="386"/>
      <c r="AN46" s="385"/>
      <c r="AO46" s="386"/>
      <c r="AP46" s="138">
        <f>SUM(AP40:AP45)</f>
        <v>20</v>
      </c>
      <c r="AQ46" s="138">
        <f>SUM(AQ40:AQ45)</f>
        <v>0</v>
      </c>
      <c r="AR46" s="139">
        <f>SUM(AR40:AR45)</f>
        <v>20</v>
      </c>
      <c r="AS46" s="248">
        <f>SUM(AS40:AS45)</f>
        <v>100</v>
      </c>
      <c r="AT46" s="385"/>
      <c r="AU46" s="386"/>
      <c r="AV46" s="385"/>
      <c r="AW46" s="386"/>
      <c r="AX46" s="138">
        <f>SUM(AX40:AX45)</f>
        <v>20</v>
      </c>
      <c r="AY46" s="138">
        <f>SUM(AY40:AY45)</f>
        <v>0</v>
      </c>
      <c r="AZ46" s="139">
        <f>SUM(AZ40:AZ45)</f>
        <v>20</v>
      </c>
      <c r="BA46" s="248">
        <f>SUM(BA40:BA45)</f>
        <v>100</v>
      </c>
      <c r="BB46" s="385"/>
      <c r="BC46" s="386"/>
      <c r="BD46" s="385"/>
      <c r="BE46" s="386"/>
      <c r="BF46" s="138">
        <f>SUM(BF40:BF45)</f>
        <v>20</v>
      </c>
      <c r="BG46" s="138">
        <f>SUM(BG40:BG45)</f>
        <v>0</v>
      </c>
      <c r="BH46" s="139">
        <f>SUM(BH40:BH45)</f>
        <v>20</v>
      </c>
      <c r="BI46" s="248">
        <f>SUM(BI40:BI45)</f>
        <v>100</v>
      </c>
      <c r="BJ46" s="385"/>
      <c r="BK46" s="386"/>
      <c r="BL46" s="385"/>
      <c r="BM46" s="386"/>
      <c r="BN46" s="138">
        <f>SUM(BN40:BN45)</f>
        <v>20</v>
      </c>
      <c r="BO46" s="138">
        <f>SUM(BO40:BO45)</f>
        <v>0</v>
      </c>
      <c r="BP46" s="139">
        <f>SUM(BP40:BP45)</f>
        <v>20</v>
      </c>
      <c r="BQ46" s="248">
        <f>SUM(BQ40:BQ45)</f>
        <v>100</v>
      </c>
      <c r="BR46" s="385"/>
      <c r="BS46" s="386"/>
      <c r="BT46" s="385"/>
      <c r="BU46" s="386"/>
      <c r="BV46" s="138">
        <f>SUM(BV40:BV45)</f>
        <v>20</v>
      </c>
      <c r="BW46" s="138">
        <f>SUM(BW40:BW45)</f>
        <v>0</v>
      </c>
      <c r="BX46" s="139">
        <f>SUM(BX40:BX45)</f>
        <v>20</v>
      </c>
      <c r="BY46" s="248">
        <f>SUM(BY40:BY45)</f>
        <v>100</v>
      </c>
      <c r="BZ46" s="385"/>
      <c r="CA46" s="386"/>
      <c r="CB46" s="385"/>
      <c r="CC46" s="386"/>
      <c r="CD46" s="138">
        <f>SUM(CD40:CD45)</f>
        <v>20</v>
      </c>
      <c r="CE46" s="138">
        <f>SUM(CE40:CE45)</f>
        <v>0</v>
      </c>
      <c r="CF46" s="139">
        <f>SUM(CF40:CF45)</f>
        <v>20</v>
      </c>
      <c r="CG46" s="248">
        <f>SUM(CG40:CG45)</f>
        <v>100</v>
      </c>
      <c r="CH46" s="385"/>
      <c r="CI46" s="386"/>
      <c r="CJ46" s="385"/>
      <c r="CK46" s="386"/>
      <c r="CL46" s="138">
        <f>SUM(CL40:CL45)</f>
        <v>20</v>
      </c>
      <c r="CM46" s="138">
        <f>SUM(CM40:CM45)</f>
        <v>0</v>
      </c>
      <c r="CN46" s="139">
        <f>SUM(CN40:CN45)</f>
        <v>20</v>
      </c>
      <c r="CO46" s="248">
        <f>SUM(CO40:CO45)</f>
        <v>100</v>
      </c>
      <c r="CP46" s="385"/>
      <c r="CQ46" s="386"/>
      <c r="CR46" s="385"/>
      <c r="CS46" s="386"/>
      <c r="CT46" s="138">
        <f>SUM(CT40:CT45)</f>
        <v>170</v>
      </c>
      <c r="CU46" s="138">
        <f>SUM(CU40:CU45)</f>
        <v>0</v>
      </c>
      <c r="CV46" s="139">
        <f>SUM(CV40:CV45)</f>
        <v>170</v>
      </c>
      <c r="CW46" s="248">
        <f>SUM(CW40:CW45)</f>
        <v>100</v>
      </c>
      <c r="CX46" s="385"/>
      <c r="CY46" s="386"/>
      <c r="CZ46" s="385"/>
      <c r="DA46" s="386"/>
    </row>
    <row r="47" spans="1:105" ht="20.25" customHeight="1" x14ac:dyDescent="0.2">
      <c r="A47" s="48"/>
      <c r="B47" s="35"/>
      <c r="C47" s="1"/>
      <c r="D47" s="127"/>
      <c r="E47" s="245"/>
      <c r="F47" s="385"/>
      <c r="G47" s="386"/>
      <c r="H47" s="385"/>
      <c r="I47" s="386"/>
      <c r="J47" s="250"/>
      <c r="K47" s="125"/>
      <c r="L47" s="127"/>
      <c r="M47" s="245"/>
      <c r="N47" s="385"/>
      <c r="O47" s="386"/>
      <c r="P47" s="385"/>
      <c r="Q47" s="386"/>
      <c r="R47" s="250"/>
      <c r="S47" s="125"/>
      <c r="T47" s="127"/>
      <c r="U47" s="245"/>
      <c r="V47" s="385"/>
      <c r="W47" s="386"/>
      <c r="X47" s="385"/>
      <c r="Y47" s="386"/>
      <c r="Z47" s="250"/>
      <c r="AA47" s="125"/>
      <c r="AB47" s="127"/>
      <c r="AC47" s="245"/>
      <c r="AD47" s="385"/>
      <c r="AE47" s="386"/>
      <c r="AF47" s="385"/>
      <c r="AG47" s="386"/>
      <c r="AH47" s="250"/>
      <c r="AI47" s="125"/>
      <c r="AJ47" s="127"/>
      <c r="AK47" s="245"/>
      <c r="AL47" s="385"/>
      <c r="AM47" s="386"/>
      <c r="AN47" s="385"/>
      <c r="AO47" s="386"/>
      <c r="AP47" s="250"/>
      <c r="AQ47" s="125"/>
      <c r="AR47" s="127"/>
      <c r="AS47" s="245"/>
      <c r="AT47" s="385"/>
      <c r="AU47" s="386"/>
      <c r="AV47" s="385"/>
      <c r="AW47" s="386"/>
      <c r="AX47" s="250"/>
      <c r="AY47" s="125"/>
      <c r="AZ47" s="127"/>
      <c r="BA47" s="245"/>
      <c r="BB47" s="385"/>
      <c r="BC47" s="386"/>
      <c r="BD47" s="385"/>
      <c r="BE47" s="386"/>
      <c r="BF47" s="250"/>
      <c r="BG47" s="125"/>
      <c r="BH47" s="127"/>
      <c r="BI47" s="245"/>
      <c r="BJ47" s="385"/>
      <c r="BK47" s="386"/>
      <c r="BL47" s="385"/>
      <c r="BM47" s="386"/>
      <c r="BN47" s="250"/>
      <c r="BO47" s="125"/>
      <c r="BP47" s="127"/>
      <c r="BQ47" s="245"/>
      <c r="BR47" s="385"/>
      <c r="BS47" s="386"/>
      <c r="BT47" s="385"/>
      <c r="BU47" s="386"/>
      <c r="BV47" s="250"/>
      <c r="BW47" s="125"/>
      <c r="BX47" s="127"/>
      <c r="BY47" s="245"/>
      <c r="BZ47" s="385"/>
      <c r="CA47" s="386"/>
      <c r="CB47" s="385"/>
      <c r="CC47" s="386"/>
      <c r="CD47" s="250"/>
      <c r="CE47" s="125"/>
      <c r="CF47" s="127"/>
      <c r="CG47" s="245"/>
      <c r="CH47" s="385"/>
      <c r="CI47" s="386"/>
      <c r="CJ47" s="385"/>
      <c r="CK47" s="386"/>
      <c r="CL47" s="250"/>
      <c r="CM47" s="125"/>
      <c r="CN47" s="127"/>
      <c r="CO47" s="245"/>
      <c r="CP47" s="385"/>
      <c r="CQ47" s="386"/>
      <c r="CR47" s="385"/>
      <c r="CS47" s="386"/>
      <c r="CT47" s="250"/>
      <c r="CU47" s="125"/>
      <c r="CV47" s="127"/>
      <c r="CW47" s="245"/>
      <c r="CX47" s="385"/>
      <c r="CY47" s="386"/>
      <c r="CZ47" s="385"/>
      <c r="DA47" s="386"/>
    </row>
    <row r="48" spans="1:105" ht="20.25" customHeight="1" x14ac:dyDescent="0.2">
      <c r="A48" s="47" t="s">
        <v>19</v>
      </c>
      <c r="B48" s="35"/>
      <c r="C48" s="1"/>
      <c r="D48" s="127"/>
      <c r="E48" s="245"/>
      <c r="F48" s="385"/>
      <c r="G48" s="386"/>
      <c r="H48" s="385"/>
      <c r="I48" s="386"/>
      <c r="J48" s="250"/>
      <c r="K48" s="125"/>
      <c r="L48" s="127"/>
      <c r="M48" s="245"/>
      <c r="N48" s="385"/>
      <c r="O48" s="386"/>
      <c r="P48" s="385"/>
      <c r="Q48" s="386"/>
      <c r="R48" s="250"/>
      <c r="S48" s="125"/>
      <c r="T48" s="127"/>
      <c r="U48" s="245"/>
      <c r="V48" s="385"/>
      <c r="W48" s="386"/>
      <c r="X48" s="385"/>
      <c r="Y48" s="386"/>
      <c r="Z48" s="250"/>
      <c r="AA48" s="125"/>
      <c r="AB48" s="127"/>
      <c r="AC48" s="245"/>
      <c r="AD48" s="385"/>
      <c r="AE48" s="386"/>
      <c r="AF48" s="385"/>
      <c r="AG48" s="386"/>
      <c r="AH48" s="250"/>
      <c r="AI48" s="125"/>
      <c r="AJ48" s="127"/>
      <c r="AK48" s="245"/>
      <c r="AL48" s="385"/>
      <c r="AM48" s="386"/>
      <c r="AN48" s="385"/>
      <c r="AO48" s="386"/>
      <c r="AP48" s="250"/>
      <c r="AQ48" s="125"/>
      <c r="AR48" s="127"/>
      <c r="AS48" s="245"/>
      <c r="AT48" s="385"/>
      <c r="AU48" s="386"/>
      <c r="AV48" s="385"/>
      <c r="AW48" s="386"/>
      <c r="AX48" s="250"/>
      <c r="AY48" s="125"/>
      <c r="AZ48" s="127"/>
      <c r="BA48" s="245"/>
      <c r="BB48" s="385"/>
      <c r="BC48" s="386"/>
      <c r="BD48" s="385"/>
      <c r="BE48" s="386"/>
      <c r="BF48" s="250"/>
      <c r="BG48" s="125"/>
      <c r="BH48" s="127"/>
      <c r="BI48" s="245"/>
      <c r="BJ48" s="385"/>
      <c r="BK48" s="386"/>
      <c r="BL48" s="385"/>
      <c r="BM48" s="386"/>
      <c r="BN48" s="250"/>
      <c r="BO48" s="125"/>
      <c r="BP48" s="127"/>
      <c r="BQ48" s="245"/>
      <c r="BR48" s="385"/>
      <c r="BS48" s="386"/>
      <c r="BT48" s="385"/>
      <c r="BU48" s="386"/>
      <c r="BV48" s="250"/>
      <c r="BW48" s="125"/>
      <c r="BX48" s="127"/>
      <c r="BY48" s="245"/>
      <c r="BZ48" s="385"/>
      <c r="CA48" s="386"/>
      <c r="CB48" s="385"/>
      <c r="CC48" s="386"/>
      <c r="CD48" s="250"/>
      <c r="CE48" s="125"/>
      <c r="CF48" s="127"/>
      <c r="CG48" s="245"/>
      <c r="CH48" s="385"/>
      <c r="CI48" s="386"/>
      <c r="CJ48" s="385"/>
      <c r="CK48" s="386"/>
      <c r="CL48" s="250"/>
      <c r="CM48" s="125"/>
      <c r="CN48" s="127"/>
      <c r="CO48" s="245"/>
      <c r="CP48" s="385"/>
      <c r="CQ48" s="386"/>
      <c r="CR48" s="385"/>
      <c r="CS48" s="386"/>
      <c r="CT48" s="250"/>
      <c r="CU48" s="125"/>
      <c r="CV48" s="127"/>
      <c r="CW48" s="245"/>
      <c r="CX48" s="385"/>
      <c r="CY48" s="386"/>
      <c r="CZ48" s="385"/>
      <c r="DA48" s="386"/>
    </row>
    <row r="49" spans="1:105" ht="20.25" customHeight="1" x14ac:dyDescent="0.2">
      <c r="A49" s="48" t="s">
        <v>21</v>
      </c>
      <c r="B49" s="258">
        <v>0</v>
      </c>
      <c r="C49" s="369">
        <v>0</v>
      </c>
      <c r="D49" s="127">
        <f>B49+(C49/B5)</f>
        <v>0</v>
      </c>
      <c r="E49" s="245">
        <f>D49/D55%</f>
        <v>0</v>
      </c>
      <c r="F49" s="385"/>
      <c r="G49" s="386"/>
      <c r="H49" s="385"/>
      <c r="I49" s="386"/>
      <c r="J49" s="250">
        <f>B49-'Bi Weekly Cashflow'!B110+'Bi Weekly Cashflow'!B34</f>
        <v>0</v>
      </c>
      <c r="K49" s="125">
        <f>C49-'Bi Weekly Cashflow'!C110+'Bi Weekly Cashflow'!C34</f>
        <v>0</v>
      </c>
      <c r="L49" s="127">
        <f>J49+(K49/J5)</f>
        <v>0</v>
      </c>
      <c r="M49" s="245">
        <f>L49/L55%</f>
        <v>0</v>
      </c>
      <c r="N49" s="385"/>
      <c r="O49" s="386"/>
      <c r="P49" s="385"/>
      <c r="Q49" s="386"/>
      <c r="R49" s="250">
        <f>J49-'Bi Weekly Cashflow'!J110+'Bi Weekly Cashflow'!J34</f>
        <v>0</v>
      </c>
      <c r="S49" s="125">
        <f>K49-'Bi Weekly Cashflow'!K110+'Bi Weekly Cashflow'!K34</f>
        <v>0</v>
      </c>
      <c r="T49" s="127">
        <f>R49+(S49/R5)</f>
        <v>0</v>
      </c>
      <c r="U49" s="245">
        <f>T49/T55%</f>
        <v>0</v>
      </c>
      <c r="V49" s="385"/>
      <c r="W49" s="386"/>
      <c r="X49" s="385"/>
      <c r="Y49" s="386"/>
      <c r="Z49" s="250">
        <f>R49-'Bi Weekly Cashflow'!R110+'Bi Weekly Cashflow'!R34</f>
        <v>0</v>
      </c>
      <c r="AA49" s="125">
        <f>S49-'Bi Weekly Cashflow'!S110+'Bi Weekly Cashflow'!S34</f>
        <v>0</v>
      </c>
      <c r="AB49" s="127">
        <f>Z49+(AA49/Z5)</f>
        <v>0</v>
      </c>
      <c r="AC49" s="245">
        <f>AB49/AB55%</f>
        <v>0</v>
      </c>
      <c r="AD49" s="385"/>
      <c r="AE49" s="386"/>
      <c r="AF49" s="385"/>
      <c r="AG49" s="386"/>
      <c r="AH49" s="250">
        <f>Z49-'Bi Weekly Cashflow'!Z110+'Bi Weekly Cashflow'!Z34</f>
        <v>0</v>
      </c>
      <c r="AI49" s="125">
        <f>AA49-'Bi Weekly Cashflow'!AA110+'Bi Weekly Cashflow'!AA34</f>
        <v>0</v>
      </c>
      <c r="AJ49" s="127">
        <f>AH49+(AI49/AH5)</f>
        <v>0</v>
      </c>
      <c r="AK49" s="245">
        <f>AJ49/AJ55%</f>
        <v>0</v>
      </c>
      <c r="AL49" s="385"/>
      <c r="AM49" s="386"/>
      <c r="AN49" s="385"/>
      <c r="AO49" s="386"/>
      <c r="AP49" s="250">
        <f>AH49-'Bi Weekly Cashflow'!AH110+'Bi Weekly Cashflow'!AH34</f>
        <v>0</v>
      </c>
      <c r="AQ49" s="125">
        <f>AI49-'Bi Weekly Cashflow'!AI110+'Bi Weekly Cashflow'!AI34</f>
        <v>0</v>
      </c>
      <c r="AR49" s="127">
        <f>AP49+(AQ49/AP5)</f>
        <v>0</v>
      </c>
      <c r="AS49" s="245">
        <f>AR49/AR55%</f>
        <v>0</v>
      </c>
      <c r="AT49" s="385"/>
      <c r="AU49" s="386"/>
      <c r="AV49" s="385"/>
      <c r="AW49" s="386"/>
      <c r="AX49" s="250">
        <f>AP49-'Bi Weekly Cashflow'!AP110+'Bi Weekly Cashflow'!AP34</f>
        <v>0</v>
      </c>
      <c r="AY49" s="125">
        <f>AQ49-'Bi Weekly Cashflow'!AQ110+'Bi Weekly Cashflow'!AQ34</f>
        <v>0</v>
      </c>
      <c r="AZ49" s="127">
        <f>AX49+(AY49/AX5)</f>
        <v>0</v>
      </c>
      <c r="BA49" s="245">
        <f>AZ49/AZ55%</f>
        <v>0</v>
      </c>
      <c r="BB49" s="385"/>
      <c r="BC49" s="386"/>
      <c r="BD49" s="385"/>
      <c r="BE49" s="386"/>
      <c r="BF49" s="250">
        <f>AX49-'Bi Weekly Cashflow'!AX110+'Bi Weekly Cashflow'!AX34</f>
        <v>0</v>
      </c>
      <c r="BG49" s="125">
        <f>AY49-'Bi Weekly Cashflow'!AY110+'Bi Weekly Cashflow'!AY34</f>
        <v>0</v>
      </c>
      <c r="BH49" s="127">
        <f>BF49+(BG49/BF5)</f>
        <v>0</v>
      </c>
      <c r="BI49" s="245">
        <f>BH49/BH55%</f>
        <v>0</v>
      </c>
      <c r="BJ49" s="385"/>
      <c r="BK49" s="386"/>
      <c r="BL49" s="385"/>
      <c r="BM49" s="386"/>
      <c r="BN49" s="250">
        <f>BF49-'Bi Weekly Cashflow'!BF110+'Bi Weekly Cashflow'!BF34</f>
        <v>0</v>
      </c>
      <c r="BO49" s="125">
        <f>BG49-'Bi Weekly Cashflow'!BG110+'Bi Weekly Cashflow'!BG34</f>
        <v>0</v>
      </c>
      <c r="BP49" s="127">
        <f>BN49+(BO49/BN5)</f>
        <v>0</v>
      </c>
      <c r="BQ49" s="245">
        <f>BP49/BP55%</f>
        <v>0</v>
      </c>
      <c r="BR49" s="385"/>
      <c r="BS49" s="386"/>
      <c r="BT49" s="385"/>
      <c r="BU49" s="386"/>
      <c r="BV49" s="250">
        <f>BN49-'Bi Weekly Cashflow'!BN110+'Bi Weekly Cashflow'!BN34</f>
        <v>0</v>
      </c>
      <c r="BW49" s="125">
        <f>BO49-'Bi Weekly Cashflow'!BO110+'Bi Weekly Cashflow'!BO34</f>
        <v>0</v>
      </c>
      <c r="BX49" s="127">
        <f>BV49+(BW49/BV5)</f>
        <v>0</v>
      </c>
      <c r="BY49" s="245">
        <f>BX49/BX55%</f>
        <v>0</v>
      </c>
      <c r="BZ49" s="385"/>
      <c r="CA49" s="386"/>
      <c r="CB49" s="385"/>
      <c r="CC49" s="386"/>
      <c r="CD49" s="250">
        <f>BV49-'Bi Weekly Cashflow'!BV110+'Bi Weekly Cashflow'!BV34</f>
        <v>0</v>
      </c>
      <c r="CE49" s="125">
        <f>BW49-'Bi Weekly Cashflow'!BW110+'Bi Weekly Cashflow'!BW34</f>
        <v>0</v>
      </c>
      <c r="CF49" s="127">
        <f>CD49+(CE49/CD5)</f>
        <v>0</v>
      </c>
      <c r="CG49" s="245">
        <f>CF49/CF55%</f>
        <v>0</v>
      </c>
      <c r="CH49" s="385"/>
      <c r="CI49" s="386"/>
      <c r="CJ49" s="385"/>
      <c r="CK49" s="386"/>
      <c r="CL49" s="250">
        <f>CD49-'Bi Weekly Cashflow'!CD110+'Bi Weekly Cashflow'!CD34</f>
        <v>0</v>
      </c>
      <c r="CM49" s="125">
        <f>CE49-'Bi Weekly Cashflow'!CE110+'Bi Weekly Cashflow'!CE34</f>
        <v>0</v>
      </c>
      <c r="CN49" s="127">
        <f>CL49+(CM49/CL5)</f>
        <v>0</v>
      </c>
      <c r="CO49" s="245">
        <f>CN49/CN55%</f>
        <v>0</v>
      </c>
      <c r="CP49" s="385"/>
      <c r="CQ49" s="386"/>
      <c r="CR49" s="385"/>
      <c r="CS49" s="386"/>
      <c r="CT49" s="250">
        <f>CL49-'Bi Weekly Cashflow'!CL110+'Bi Weekly Cashflow'!CL34</f>
        <v>0</v>
      </c>
      <c r="CU49" s="125">
        <f>CM49-'Bi Weekly Cashflow'!CM110+'Bi Weekly Cashflow'!CM34</f>
        <v>0</v>
      </c>
      <c r="CV49" s="127">
        <f>CT49+(CU49/CT5)</f>
        <v>0</v>
      </c>
      <c r="CW49" s="245">
        <f>CV49/CV55%</f>
        <v>0</v>
      </c>
      <c r="CX49" s="385"/>
      <c r="CY49" s="386"/>
      <c r="CZ49" s="385"/>
      <c r="DA49" s="386"/>
    </row>
    <row r="50" spans="1:105" ht="20.25" customHeight="1" x14ac:dyDescent="0.2">
      <c r="A50" s="48" t="s">
        <v>20</v>
      </c>
      <c r="B50" s="258">
        <v>0</v>
      </c>
      <c r="C50" s="369">
        <v>5000</v>
      </c>
      <c r="D50" s="127">
        <f>B50+(C50/B5)</f>
        <v>3.125</v>
      </c>
      <c r="E50" s="245">
        <f>D50/D55%</f>
        <v>13.513513513513512</v>
      </c>
      <c r="F50" s="385"/>
      <c r="G50" s="386"/>
      <c r="H50" s="385" t="s">
        <v>182</v>
      </c>
      <c r="I50" s="386"/>
      <c r="J50" s="250">
        <f>B50-'Bi Weekly Cashflow'!B58+'Bi Weekly Cashflow'!B35</f>
        <v>0</v>
      </c>
      <c r="K50" s="125">
        <f>C50-'Bi Weekly Cashflow'!C58+'Bi Weekly Cashflow'!C35</f>
        <v>5000</v>
      </c>
      <c r="L50" s="127">
        <f>J50+(K50/J5)</f>
        <v>3.125</v>
      </c>
      <c r="M50" s="245">
        <f>L50/L55%</f>
        <v>13.513513513513512</v>
      </c>
      <c r="N50" s="385"/>
      <c r="O50" s="386"/>
      <c r="P50" s="385"/>
      <c r="Q50" s="386"/>
      <c r="R50" s="250">
        <f>J50-'Bi Weekly Cashflow'!J58+'Bi Weekly Cashflow'!J35</f>
        <v>0</v>
      </c>
      <c r="S50" s="125">
        <f>K50-'Bi Weekly Cashflow'!K58+'Bi Weekly Cashflow'!K35</f>
        <v>5000</v>
      </c>
      <c r="T50" s="127">
        <f>R50+(S50/R5)</f>
        <v>3.125</v>
      </c>
      <c r="U50" s="245">
        <f>T50/T55%</f>
        <v>13.513513513513512</v>
      </c>
      <c r="V50" s="385"/>
      <c r="W50" s="386"/>
      <c r="X50" s="385"/>
      <c r="Y50" s="386"/>
      <c r="Z50" s="250">
        <f>R50-'Bi Weekly Cashflow'!R58+'Bi Weekly Cashflow'!R35</f>
        <v>0</v>
      </c>
      <c r="AA50" s="125">
        <f>S50-'Bi Weekly Cashflow'!S58+'Bi Weekly Cashflow'!S35</f>
        <v>5000</v>
      </c>
      <c r="AB50" s="127">
        <f>Z50+(AA50/Z5)</f>
        <v>3.125</v>
      </c>
      <c r="AC50" s="245">
        <f>AB50/AB55%</f>
        <v>13.513513513513512</v>
      </c>
      <c r="AD50" s="385"/>
      <c r="AE50" s="386"/>
      <c r="AF50" s="385"/>
      <c r="AG50" s="386"/>
      <c r="AH50" s="250">
        <f>Z50-'Bi Weekly Cashflow'!Z58+'Bi Weekly Cashflow'!Z35</f>
        <v>0</v>
      </c>
      <c r="AI50" s="125">
        <f>AA50-'Bi Weekly Cashflow'!AA58+'Bi Weekly Cashflow'!AA35</f>
        <v>5000</v>
      </c>
      <c r="AJ50" s="127">
        <f>AH50+(AI50/AH5)</f>
        <v>3.125</v>
      </c>
      <c r="AK50" s="245">
        <f>AJ50/AJ55%</f>
        <v>13.513513513513512</v>
      </c>
      <c r="AL50" s="385"/>
      <c r="AM50" s="386"/>
      <c r="AN50" s="385"/>
      <c r="AO50" s="386"/>
      <c r="AP50" s="250">
        <f>AH50-'Bi Weekly Cashflow'!AH58+'Bi Weekly Cashflow'!AH35</f>
        <v>0</v>
      </c>
      <c r="AQ50" s="125">
        <f>AI50-'Bi Weekly Cashflow'!AI58+'Bi Weekly Cashflow'!AI35</f>
        <v>5000</v>
      </c>
      <c r="AR50" s="127">
        <f>AP50+(AQ50/AP5)</f>
        <v>3.125</v>
      </c>
      <c r="AS50" s="245">
        <f>AR50/AR55%</f>
        <v>13.513513513513512</v>
      </c>
      <c r="AT50" s="385"/>
      <c r="AU50" s="386"/>
      <c r="AV50" s="385"/>
      <c r="AW50" s="386"/>
      <c r="AX50" s="250">
        <f>AP50-'Bi Weekly Cashflow'!AP58+'Bi Weekly Cashflow'!AP35</f>
        <v>0</v>
      </c>
      <c r="AY50" s="125">
        <f>AQ50-'Bi Weekly Cashflow'!AQ58+'Bi Weekly Cashflow'!AQ35</f>
        <v>5000</v>
      </c>
      <c r="AZ50" s="127">
        <f>AX50+(AY50/AX5)</f>
        <v>3.125</v>
      </c>
      <c r="BA50" s="245">
        <f>AZ50/AZ55%</f>
        <v>13.513513513513512</v>
      </c>
      <c r="BB50" s="385"/>
      <c r="BC50" s="386"/>
      <c r="BD50" s="385"/>
      <c r="BE50" s="386"/>
      <c r="BF50" s="250">
        <f>AX50-'Bi Weekly Cashflow'!AX58+'Bi Weekly Cashflow'!AX35</f>
        <v>0</v>
      </c>
      <c r="BG50" s="125">
        <f>AY50-'Bi Weekly Cashflow'!AY58+'Bi Weekly Cashflow'!AY35</f>
        <v>5000</v>
      </c>
      <c r="BH50" s="127">
        <f>BF50+(BG50/BF5)</f>
        <v>3.125</v>
      </c>
      <c r="BI50" s="245">
        <f>BH50/BH55%</f>
        <v>13.513513513513512</v>
      </c>
      <c r="BJ50" s="385"/>
      <c r="BK50" s="386"/>
      <c r="BL50" s="385"/>
      <c r="BM50" s="386"/>
      <c r="BN50" s="250">
        <f>BF50-'Bi Weekly Cashflow'!BF58+'Bi Weekly Cashflow'!BF35</f>
        <v>0</v>
      </c>
      <c r="BO50" s="125">
        <f>BG50-'Bi Weekly Cashflow'!BG58+'Bi Weekly Cashflow'!BG35</f>
        <v>5000</v>
      </c>
      <c r="BP50" s="127">
        <f>BN50+(BO50/BN5)</f>
        <v>3.125</v>
      </c>
      <c r="BQ50" s="245">
        <f>BP50/BP55%</f>
        <v>13.513513513513512</v>
      </c>
      <c r="BR50" s="385"/>
      <c r="BS50" s="386"/>
      <c r="BT50" s="385"/>
      <c r="BU50" s="386"/>
      <c r="BV50" s="250">
        <f>BN50-'Bi Weekly Cashflow'!BN58+'Bi Weekly Cashflow'!BN35</f>
        <v>0</v>
      </c>
      <c r="BW50" s="125">
        <f>BO50-'Bi Weekly Cashflow'!BO58+'Bi Weekly Cashflow'!BO35</f>
        <v>5000</v>
      </c>
      <c r="BX50" s="127">
        <f>BV50+(BW50/BV5)</f>
        <v>3.125</v>
      </c>
      <c r="BY50" s="245">
        <f>BX50/BX55%</f>
        <v>13.513513513513512</v>
      </c>
      <c r="BZ50" s="385"/>
      <c r="CA50" s="386"/>
      <c r="CB50" s="385"/>
      <c r="CC50" s="386"/>
      <c r="CD50" s="250">
        <f>BV50-'Bi Weekly Cashflow'!BV58+'Bi Weekly Cashflow'!BV35</f>
        <v>0</v>
      </c>
      <c r="CE50" s="125">
        <f>BW50-'Bi Weekly Cashflow'!BW58+'Bi Weekly Cashflow'!BW35</f>
        <v>5000</v>
      </c>
      <c r="CF50" s="127">
        <f>CD50+(CE50/CD5)</f>
        <v>3.125</v>
      </c>
      <c r="CG50" s="245">
        <f>CF50/CF55%</f>
        <v>13.513513513513512</v>
      </c>
      <c r="CH50" s="385"/>
      <c r="CI50" s="386"/>
      <c r="CJ50" s="385"/>
      <c r="CK50" s="386"/>
      <c r="CL50" s="250">
        <f>CD50-'Bi Weekly Cashflow'!CD58+'Bi Weekly Cashflow'!CD35</f>
        <v>0</v>
      </c>
      <c r="CM50" s="125">
        <f>CE50-'Bi Weekly Cashflow'!CE58+'Bi Weekly Cashflow'!CE35</f>
        <v>5000</v>
      </c>
      <c r="CN50" s="127">
        <f>CL50+(CM50/CL5)</f>
        <v>3.125</v>
      </c>
      <c r="CO50" s="245">
        <f>CN50/CN55%</f>
        <v>13.513513513513512</v>
      </c>
      <c r="CP50" s="385"/>
      <c r="CQ50" s="386"/>
      <c r="CR50" s="385"/>
      <c r="CS50" s="386"/>
      <c r="CT50" s="250">
        <f>CL50-'Bi Weekly Cashflow'!CL58+'Bi Weekly Cashflow'!CL35</f>
        <v>0</v>
      </c>
      <c r="CU50" s="125">
        <f>CM50-'Bi Weekly Cashflow'!CM58+'Bi Weekly Cashflow'!CM35</f>
        <v>5000</v>
      </c>
      <c r="CV50" s="127">
        <f>CT50+(CU50/CT5)</f>
        <v>3.125</v>
      </c>
      <c r="CW50" s="245">
        <f>CV50/CV55%</f>
        <v>13.513513513513512</v>
      </c>
      <c r="CX50" s="385"/>
      <c r="CY50" s="386"/>
      <c r="CZ50" s="385"/>
      <c r="DA50" s="386"/>
    </row>
    <row r="51" spans="1:105" ht="20.25" customHeight="1" x14ac:dyDescent="0.2">
      <c r="A51" s="48" t="s">
        <v>22</v>
      </c>
      <c r="B51" s="258">
        <v>0</v>
      </c>
      <c r="C51" s="369">
        <v>0</v>
      </c>
      <c r="D51" s="127">
        <f>B51+(C51/B5)</f>
        <v>0</v>
      </c>
      <c r="E51" s="245">
        <f>D51/D55%</f>
        <v>0</v>
      </c>
      <c r="F51" s="385"/>
      <c r="G51" s="386"/>
      <c r="H51" s="385"/>
      <c r="I51" s="386"/>
      <c r="J51" s="250">
        <f>B51-'Bi Weekly Cashflow'!B111+'Bi Weekly Cashflow'!B26</f>
        <v>0</v>
      </c>
      <c r="K51" s="125">
        <f>C51-'Bi Weekly Cashflow'!C111+'Bi Weekly Cashflow'!C26</f>
        <v>0</v>
      </c>
      <c r="L51" s="127">
        <f>J51+(K51/J5)</f>
        <v>0</v>
      </c>
      <c r="M51" s="245">
        <f>L51/L55%</f>
        <v>0</v>
      </c>
      <c r="N51" s="385"/>
      <c r="O51" s="386"/>
      <c r="P51" s="385"/>
      <c r="Q51" s="386"/>
      <c r="R51" s="250">
        <f>J51-'Bi Weekly Cashflow'!J111+'Bi Weekly Cashflow'!J26</f>
        <v>0</v>
      </c>
      <c r="S51" s="125">
        <f>K51-'Bi Weekly Cashflow'!K111+'Bi Weekly Cashflow'!K26</f>
        <v>0</v>
      </c>
      <c r="T51" s="127">
        <f>R51+(S51/R5)</f>
        <v>0</v>
      </c>
      <c r="U51" s="245">
        <f>T51/T55%</f>
        <v>0</v>
      </c>
      <c r="V51" s="385"/>
      <c r="W51" s="386"/>
      <c r="X51" s="385"/>
      <c r="Y51" s="386"/>
      <c r="Z51" s="250">
        <f>R51-'Bi Weekly Cashflow'!R111+'Bi Weekly Cashflow'!R26</f>
        <v>0</v>
      </c>
      <c r="AA51" s="125">
        <f>S51-'Bi Weekly Cashflow'!S111+'Bi Weekly Cashflow'!S26</f>
        <v>0</v>
      </c>
      <c r="AB51" s="127">
        <f>Z51+(AA51/Z5)</f>
        <v>0</v>
      </c>
      <c r="AC51" s="245">
        <f>AB51/AB55%</f>
        <v>0</v>
      </c>
      <c r="AD51" s="385"/>
      <c r="AE51" s="386"/>
      <c r="AF51" s="385"/>
      <c r="AG51" s="386"/>
      <c r="AH51" s="250">
        <f>Z51-'Bi Weekly Cashflow'!Z111+'Bi Weekly Cashflow'!Z26</f>
        <v>0</v>
      </c>
      <c r="AI51" s="125">
        <f>AA51-'Bi Weekly Cashflow'!AA111+'Bi Weekly Cashflow'!AA26</f>
        <v>0</v>
      </c>
      <c r="AJ51" s="127">
        <f>AH51+(AI51/AH5)</f>
        <v>0</v>
      </c>
      <c r="AK51" s="245">
        <f>AJ51/AJ55%</f>
        <v>0</v>
      </c>
      <c r="AL51" s="385"/>
      <c r="AM51" s="386"/>
      <c r="AN51" s="385"/>
      <c r="AO51" s="386"/>
      <c r="AP51" s="250">
        <f>AH51-'Bi Weekly Cashflow'!AH111+'Bi Weekly Cashflow'!AH26</f>
        <v>0</v>
      </c>
      <c r="AQ51" s="125">
        <f>AI51-'Bi Weekly Cashflow'!AI111+'Bi Weekly Cashflow'!AI26</f>
        <v>0</v>
      </c>
      <c r="AR51" s="127">
        <f>AP51+(AQ51/AP5)</f>
        <v>0</v>
      </c>
      <c r="AS51" s="245">
        <f>AR51/AR55%</f>
        <v>0</v>
      </c>
      <c r="AT51" s="385"/>
      <c r="AU51" s="386"/>
      <c r="AV51" s="385"/>
      <c r="AW51" s="386"/>
      <c r="AX51" s="250">
        <f>AP51-'Bi Weekly Cashflow'!AP111+'Bi Weekly Cashflow'!AP26</f>
        <v>0</v>
      </c>
      <c r="AY51" s="125">
        <f>AQ51-'Bi Weekly Cashflow'!AQ111+'Bi Weekly Cashflow'!AQ26</f>
        <v>0</v>
      </c>
      <c r="AZ51" s="127">
        <f>AX51+(AY51/AX5)</f>
        <v>0</v>
      </c>
      <c r="BA51" s="245">
        <f>AZ51/AZ55%</f>
        <v>0</v>
      </c>
      <c r="BB51" s="385"/>
      <c r="BC51" s="386"/>
      <c r="BD51" s="385"/>
      <c r="BE51" s="386"/>
      <c r="BF51" s="250">
        <f>AX51-'Bi Weekly Cashflow'!AX111+'Bi Weekly Cashflow'!AX26</f>
        <v>0</v>
      </c>
      <c r="BG51" s="125">
        <f>AY51-'Bi Weekly Cashflow'!AY111+'Bi Weekly Cashflow'!AY26</f>
        <v>0</v>
      </c>
      <c r="BH51" s="127">
        <f>BF51+(BG51/BF5)</f>
        <v>0</v>
      </c>
      <c r="BI51" s="245">
        <f>BH51/BH55%</f>
        <v>0</v>
      </c>
      <c r="BJ51" s="385"/>
      <c r="BK51" s="386"/>
      <c r="BL51" s="385"/>
      <c r="BM51" s="386"/>
      <c r="BN51" s="250">
        <f>BF51-'Bi Weekly Cashflow'!BF111+'Bi Weekly Cashflow'!BF26</f>
        <v>0</v>
      </c>
      <c r="BO51" s="125">
        <f>BG51-'Bi Weekly Cashflow'!BG111+'Bi Weekly Cashflow'!BG26</f>
        <v>0</v>
      </c>
      <c r="BP51" s="127">
        <f>BN51+(BO51/BN5)</f>
        <v>0</v>
      </c>
      <c r="BQ51" s="245">
        <f>BP51/BP55%</f>
        <v>0</v>
      </c>
      <c r="BR51" s="385"/>
      <c r="BS51" s="386"/>
      <c r="BT51" s="385"/>
      <c r="BU51" s="386"/>
      <c r="BV51" s="250">
        <f>BN51-'Bi Weekly Cashflow'!BN111+'Bi Weekly Cashflow'!BN26</f>
        <v>0</v>
      </c>
      <c r="BW51" s="125">
        <f>BO51-'Bi Weekly Cashflow'!BO111+'Bi Weekly Cashflow'!BO26</f>
        <v>0</v>
      </c>
      <c r="BX51" s="127">
        <f>BV51+(BW51/BV5)</f>
        <v>0</v>
      </c>
      <c r="BY51" s="245">
        <f>BX51/BX55%</f>
        <v>0</v>
      </c>
      <c r="BZ51" s="385"/>
      <c r="CA51" s="386"/>
      <c r="CB51" s="385"/>
      <c r="CC51" s="386"/>
      <c r="CD51" s="250">
        <f>BV51-'Bi Weekly Cashflow'!BV111+'Bi Weekly Cashflow'!BV26</f>
        <v>0</v>
      </c>
      <c r="CE51" s="125">
        <f>BW51-'Bi Weekly Cashflow'!BW111+'Bi Weekly Cashflow'!BW26</f>
        <v>0</v>
      </c>
      <c r="CF51" s="127">
        <f>CD51+(CE51/CD5)</f>
        <v>0</v>
      </c>
      <c r="CG51" s="245">
        <f>CF51/CF55%</f>
        <v>0</v>
      </c>
      <c r="CH51" s="385"/>
      <c r="CI51" s="386"/>
      <c r="CJ51" s="385"/>
      <c r="CK51" s="386"/>
      <c r="CL51" s="250">
        <f>CD51-'Bi Weekly Cashflow'!CD111+'Bi Weekly Cashflow'!CD26</f>
        <v>0</v>
      </c>
      <c r="CM51" s="125">
        <f>CE51-'Bi Weekly Cashflow'!CE111+'Bi Weekly Cashflow'!CE26</f>
        <v>0</v>
      </c>
      <c r="CN51" s="127">
        <f>CL51+(CM51/CL5)</f>
        <v>0</v>
      </c>
      <c r="CO51" s="245">
        <f>CN51/CN55%</f>
        <v>0</v>
      </c>
      <c r="CP51" s="385"/>
      <c r="CQ51" s="386"/>
      <c r="CR51" s="385"/>
      <c r="CS51" s="386"/>
      <c r="CT51" s="250">
        <f>CL51-'Bi Weekly Cashflow'!CL111+'Bi Weekly Cashflow'!CL26</f>
        <v>0</v>
      </c>
      <c r="CU51" s="125">
        <f>CM51-'Bi Weekly Cashflow'!CM111+'Bi Weekly Cashflow'!CM26</f>
        <v>0</v>
      </c>
      <c r="CV51" s="127">
        <f>CT51+(CU51/CT5)</f>
        <v>0</v>
      </c>
      <c r="CW51" s="245">
        <f>CV51/CV55%</f>
        <v>0</v>
      </c>
      <c r="CX51" s="385"/>
      <c r="CY51" s="386"/>
      <c r="CZ51" s="385"/>
      <c r="DA51" s="386"/>
    </row>
    <row r="52" spans="1:105" ht="20.25" customHeight="1" x14ac:dyDescent="0.2">
      <c r="A52" s="48" t="s">
        <v>23</v>
      </c>
      <c r="B52" s="258">
        <v>20</v>
      </c>
      <c r="C52" s="369">
        <v>0</v>
      </c>
      <c r="D52" s="127">
        <f>B52+(C52/B5)</f>
        <v>20</v>
      </c>
      <c r="E52" s="245">
        <f>D52/D55%</f>
        <v>86.486486486486484</v>
      </c>
      <c r="F52" s="385"/>
      <c r="G52" s="386"/>
      <c r="H52" s="385" t="s">
        <v>183</v>
      </c>
      <c r="I52" s="386"/>
      <c r="J52" s="250">
        <f>B52-'Bi Weekly Cashflow'!B112+'Bi Weekly Cashflow'!B28</f>
        <v>20</v>
      </c>
      <c r="K52" s="125">
        <f>C52-'Bi Weekly Cashflow'!C112+'Bi Weekly Cashflow'!C28</f>
        <v>0</v>
      </c>
      <c r="L52" s="127">
        <f>J52+(K52/J5)</f>
        <v>20</v>
      </c>
      <c r="M52" s="245">
        <f>L52/L55%</f>
        <v>86.486486486486484</v>
      </c>
      <c r="N52" s="385"/>
      <c r="O52" s="386"/>
      <c r="P52" s="385"/>
      <c r="Q52" s="386"/>
      <c r="R52" s="250">
        <f>J52-'Bi Weekly Cashflow'!J112+'Bi Weekly Cashflow'!J28</f>
        <v>20</v>
      </c>
      <c r="S52" s="125">
        <f>K52-'Bi Weekly Cashflow'!K112+'Bi Weekly Cashflow'!K28</f>
        <v>0</v>
      </c>
      <c r="T52" s="127">
        <f>R52+(S52/R5)</f>
        <v>20</v>
      </c>
      <c r="U52" s="245">
        <f>T52/T55%</f>
        <v>86.486486486486484</v>
      </c>
      <c r="V52" s="385"/>
      <c r="W52" s="386"/>
      <c r="X52" s="385"/>
      <c r="Y52" s="386"/>
      <c r="Z52" s="250">
        <f>R52-'Bi Weekly Cashflow'!R112+'Bi Weekly Cashflow'!R28</f>
        <v>20</v>
      </c>
      <c r="AA52" s="125">
        <f>S52-'Bi Weekly Cashflow'!S112+'Bi Weekly Cashflow'!S28</f>
        <v>0</v>
      </c>
      <c r="AB52" s="127">
        <f>Z52+(AA52/Z5)</f>
        <v>20</v>
      </c>
      <c r="AC52" s="245">
        <f>AB52/AB55%</f>
        <v>86.486486486486484</v>
      </c>
      <c r="AD52" s="385"/>
      <c r="AE52" s="386"/>
      <c r="AF52" s="385"/>
      <c r="AG52" s="386"/>
      <c r="AH52" s="250">
        <f>Z52-'Bi Weekly Cashflow'!Z112+'Bi Weekly Cashflow'!Z28</f>
        <v>20</v>
      </c>
      <c r="AI52" s="125">
        <f>AA52-'Bi Weekly Cashflow'!AA112+'Bi Weekly Cashflow'!AA28</f>
        <v>0</v>
      </c>
      <c r="AJ52" s="127">
        <f>AH52+(AI52/AH5)</f>
        <v>20</v>
      </c>
      <c r="AK52" s="245">
        <f>AJ52/AJ55%</f>
        <v>86.486486486486484</v>
      </c>
      <c r="AL52" s="385"/>
      <c r="AM52" s="386"/>
      <c r="AN52" s="385"/>
      <c r="AO52" s="386"/>
      <c r="AP52" s="250">
        <f>AH52-'Bi Weekly Cashflow'!AH112+'Bi Weekly Cashflow'!AH28</f>
        <v>20</v>
      </c>
      <c r="AQ52" s="125">
        <f>AI52-'Bi Weekly Cashflow'!AI112+'Bi Weekly Cashflow'!AI28</f>
        <v>0</v>
      </c>
      <c r="AR52" s="127">
        <f>AP52+(AQ52/AP5)</f>
        <v>20</v>
      </c>
      <c r="AS52" s="245">
        <f>AR52/AR55%</f>
        <v>86.486486486486484</v>
      </c>
      <c r="AT52" s="385"/>
      <c r="AU52" s="386"/>
      <c r="AV52" s="385"/>
      <c r="AW52" s="386"/>
      <c r="AX52" s="250">
        <f>AP52-'Bi Weekly Cashflow'!AP112+'Bi Weekly Cashflow'!AP28</f>
        <v>20</v>
      </c>
      <c r="AY52" s="125">
        <f>AQ52-'Bi Weekly Cashflow'!AQ112+'Bi Weekly Cashflow'!AQ28</f>
        <v>0</v>
      </c>
      <c r="AZ52" s="127">
        <f>AX52+(AY52/AX5)</f>
        <v>20</v>
      </c>
      <c r="BA52" s="245">
        <f>AZ52/AZ55%</f>
        <v>86.486486486486484</v>
      </c>
      <c r="BB52" s="385"/>
      <c r="BC52" s="386"/>
      <c r="BD52" s="385"/>
      <c r="BE52" s="386"/>
      <c r="BF52" s="250">
        <f>AX52-'Bi Weekly Cashflow'!AX112+'Bi Weekly Cashflow'!AX28</f>
        <v>20</v>
      </c>
      <c r="BG52" s="125">
        <f>AY52-'Bi Weekly Cashflow'!AY112+'Bi Weekly Cashflow'!AY28</f>
        <v>0</v>
      </c>
      <c r="BH52" s="127">
        <f>BF52+(BG52/BF5)</f>
        <v>20</v>
      </c>
      <c r="BI52" s="245">
        <f>BH52/BH55%</f>
        <v>86.486486486486484</v>
      </c>
      <c r="BJ52" s="385"/>
      <c r="BK52" s="386"/>
      <c r="BL52" s="385"/>
      <c r="BM52" s="386"/>
      <c r="BN52" s="250">
        <f>BF52-'Bi Weekly Cashflow'!BF112+'Bi Weekly Cashflow'!BF28</f>
        <v>20</v>
      </c>
      <c r="BO52" s="125">
        <f>BG52-'Bi Weekly Cashflow'!BG112+'Bi Weekly Cashflow'!BG28</f>
        <v>0</v>
      </c>
      <c r="BP52" s="127">
        <f>BN52+(BO52/BN5)</f>
        <v>20</v>
      </c>
      <c r="BQ52" s="245">
        <f>BP52/BP55%</f>
        <v>86.486486486486484</v>
      </c>
      <c r="BR52" s="385"/>
      <c r="BS52" s="386"/>
      <c r="BT52" s="385"/>
      <c r="BU52" s="386"/>
      <c r="BV52" s="250">
        <f>BN52-'Bi Weekly Cashflow'!BN112+'Bi Weekly Cashflow'!BN28</f>
        <v>20</v>
      </c>
      <c r="BW52" s="125">
        <f>BO52-'Bi Weekly Cashflow'!BO112+'Bi Weekly Cashflow'!BO28</f>
        <v>0</v>
      </c>
      <c r="BX52" s="127">
        <f>BV52+(BW52/BV5)</f>
        <v>20</v>
      </c>
      <c r="BY52" s="245">
        <f>BX52/BX55%</f>
        <v>86.486486486486484</v>
      </c>
      <c r="BZ52" s="385"/>
      <c r="CA52" s="386"/>
      <c r="CB52" s="385"/>
      <c r="CC52" s="386"/>
      <c r="CD52" s="250">
        <f>BV52-'Bi Weekly Cashflow'!BV112+'Bi Weekly Cashflow'!BV28</f>
        <v>20</v>
      </c>
      <c r="CE52" s="125">
        <f>BW52-'Bi Weekly Cashflow'!BW112+'Bi Weekly Cashflow'!BW28</f>
        <v>0</v>
      </c>
      <c r="CF52" s="127">
        <f>CD52+(CE52/CD5)</f>
        <v>20</v>
      </c>
      <c r="CG52" s="245">
        <f>CF52/CF55%</f>
        <v>86.486486486486484</v>
      </c>
      <c r="CH52" s="385"/>
      <c r="CI52" s="386"/>
      <c r="CJ52" s="385"/>
      <c r="CK52" s="386"/>
      <c r="CL52" s="250">
        <f>CD52-'Bi Weekly Cashflow'!CD112+'Bi Weekly Cashflow'!CD28</f>
        <v>20</v>
      </c>
      <c r="CM52" s="125">
        <f>CE52-'Bi Weekly Cashflow'!CE112+'Bi Weekly Cashflow'!CE28</f>
        <v>0</v>
      </c>
      <c r="CN52" s="127">
        <f>CL52+(CM52/CL5)</f>
        <v>20</v>
      </c>
      <c r="CO52" s="245">
        <f>CN52/CN55%</f>
        <v>86.486486486486484</v>
      </c>
      <c r="CP52" s="385"/>
      <c r="CQ52" s="386"/>
      <c r="CR52" s="385"/>
      <c r="CS52" s="386"/>
      <c r="CT52" s="250">
        <f>CL52-'Bi Weekly Cashflow'!CL112+'Bi Weekly Cashflow'!CL28</f>
        <v>20</v>
      </c>
      <c r="CU52" s="125">
        <f>CM52-'Bi Weekly Cashflow'!CM112+'Bi Weekly Cashflow'!CM28</f>
        <v>0</v>
      </c>
      <c r="CV52" s="127">
        <f>CT52+(CU52/CT5)</f>
        <v>20</v>
      </c>
      <c r="CW52" s="245">
        <f>CV52/CV55%</f>
        <v>86.486486486486484</v>
      </c>
      <c r="CX52" s="385"/>
      <c r="CY52" s="386"/>
      <c r="CZ52" s="385"/>
      <c r="DA52" s="386"/>
    </row>
    <row r="53" spans="1:105" ht="20.25" customHeight="1" x14ac:dyDescent="0.2">
      <c r="A53" s="48" t="s">
        <v>28</v>
      </c>
      <c r="B53" s="258">
        <v>0</v>
      </c>
      <c r="C53" s="369">
        <v>0</v>
      </c>
      <c r="D53" s="127">
        <f>B53+(C53/B5)</f>
        <v>0</v>
      </c>
      <c r="E53" s="245">
        <f>D53/D55%</f>
        <v>0</v>
      </c>
      <c r="F53" s="385"/>
      <c r="G53" s="386"/>
      <c r="H53" s="385"/>
      <c r="I53" s="386"/>
      <c r="J53" s="250">
        <f>B53-'Bi Weekly Cashflow'!B113+'Bi Weekly Cashflow'!B33</f>
        <v>0</v>
      </c>
      <c r="K53" s="125">
        <f>C53-'Bi Weekly Cashflow'!C113+'Bi Weekly Cashflow'!C33</f>
        <v>0</v>
      </c>
      <c r="L53" s="127">
        <f>J53+(K53/J5)</f>
        <v>0</v>
      </c>
      <c r="M53" s="245">
        <f>L53/L55%</f>
        <v>0</v>
      </c>
      <c r="N53" s="385"/>
      <c r="O53" s="386"/>
      <c r="P53" s="385"/>
      <c r="Q53" s="386"/>
      <c r="R53" s="250">
        <f>J53-'Bi Weekly Cashflow'!J113+'Bi Weekly Cashflow'!J33</f>
        <v>0</v>
      </c>
      <c r="S53" s="125">
        <f>K53-'Bi Weekly Cashflow'!K113+'Bi Weekly Cashflow'!K33</f>
        <v>0</v>
      </c>
      <c r="T53" s="127">
        <f>R53+(S53/R5)</f>
        <v>0</v>
      </c>
      <c r="U53" s="245">
        <f>T53/T55%</f>
        <v>0</v>
      </c>
      <c r="V53" s="385"/>
      <c r="W53" s="386"/>
      <c r="X53" s="385"/>
      <c r="Y53" s="386"/>
      <c r="Z53" s="250">
        <f>R53-'Bi Weekly Cashflow'!R113+'Bi Weekly Cashflow'!R33</f>
        <v>0</v>
      </c>
      <c r="AA53" s="125">
        <f>S53-'Bi Weekly Cashflow'!S113+'Bi Weekly Cashflow'!S33</f>
        <v>0</v>
      </c>
      <c r="AB53" s="127">
        <f>Z53+(AA53/Z5)</f>
        <v>0</v>
      </c>
      <c r="AC53" s="245">
        <f>AB53/AB55%</f>
        <v>0</v>
      </c>
      <c r="AD53" s="385"/>
      <c r="AE53" s="386"/>
      <c r="AF53" s="385"/>
      <c r="AG53" s="386"/>
      <c r="AH53" s="250">
        <f>Z53-'Bi Weekly Cashflow'!Z113+'Bi Weekly Cashflow'!Z33</f>
        <v>0</v>
      </c>
      <c r="AI53" s="125">
        <f>AA53-'Bi Weekly Cashflow'!AA113+'Bi Weekly Cashflow'!AA33</f>
        <v>0</v>
      </c>
      <c r="AJ53" s="127">
        <f>AH53+(AI53/AH5)</f>
        <v>0</v>
      </c>
      <c r="AK53" s="245">
        <f>AJ53/AJ55%</f>
        <v>0</v>
      </c>
      <c r="AL53" s="385"/>
      <c r="AM53" s="386"/>
      <c r="AN53" s="385"/>
      <c r="AO53" s="386"/>
      <c r="AP53" s="250">
        <f>AH53-'Bi Weekly Cashflow'!AH113+'Bi Weekly Cashflow'!AH33</f>
        <v>0</v>
      </c>
      <c r="AQ53" s="125">
        <f>AI53-'Bi Weekly Cashflow'!AI113+'Bi Weekly Cashflow'!AI33</f>
        <v>0</v>
      </c>
      <c r="AR53" s="127">
        <f>AP53+(AQ53/AP5)</f>
        <v>0</v>
      </c>
      <c r="AS53" s="245">
        <f>AR53/AR55%</f>
        <v>0</v>
      </c>
      <c r="AT53" s="385"/>
      <c r="AU53" s="386"/>
      <c r="AV53" s="385"/>
      <c r="AW53" s="386"/>
      <c r="AX53" s="250">
        <f>AP53-'Bi Weekly Cashflow'!AP113+'Bi Weekly Cashflow'!AP33</f>
        <v>0</v>
      </c>
      <c r="AY53" s="125">
        <f>AQ53-'Bi Weekly Cashflow'!AQ113+'Bi Weekly Cashflow'!AQ33</f>
        <v>0</v>
      </c>
      <c r="AZ53" s="127">
        <f>AX53+(AY53/AX5)</f>
        <v>0</v>
      </c>
      <c r="BA53" s="245">
        <f>AZ53/AZ55%</f>
        <v>0</v>
      </c>
      <c r="BB53" s="385"/>
      <c r="BC53" s="386"/>
      <c r="BD53" s="385"/>
      <c r="BE53" s="386"/>
      <c r="BF53" s="250">
        <f>AX53-'Bi Weekly Cashflow'!AX113+'Bi Weekly Cashflow'!AX33</f>
        <v>0</v>
      </c>
      <c r="BG53" s="125">
        <f>AY53-'Bi Weekly Cashflow'!AY113+'Bi Weekly Cashflow'!AY33</f>
        <v>0</v>
      </c>
      <c r="BH53" s="127">
        <f>BF53+(BG53/BF5)</f>
        <v>0</v>
      </c>
      <c r="BI53" s="245">
        <f>BH53/BH55%</f>
        <v>0</v>
      </c>
      <c r="BJ53" s="385"/>
      <c r="BK53" s="386"/>
      <c r="BL53" s="385"/>
      <c r="BM53" s="386"/>
      <c r="BN53" s="250">
        <f>BF53-'Bi Weekly Cashflow'!BF113+'Bi Weekly Cashflow'!BF33</f>
        <v>0</v>
      </c>
      <c r="BO53" s="125">
        <f>BG53-'Bi Weekly Cashflow'!BG113+'Bi Weekly Cashflow'!BG33</f>
        <v>0</v>
      </c>
      <c r="BP53" s="127">
        <f>BN53+(BO53/BN5)</f>
        <v>0</v>
      </c>
      <c r="BQ53" s="245">
        <f>BP53/BP55%</f>
        <v>0</v>
      </c>
      <c r="BR53" s="385"/>
      <c r="BS53" s="386"/>
      <c r="BT53" s="385"/>
      <c r="BU53" s="386"/>
      <c r="BV53" s="250">
        <f>BN53-'Bi Weekly Cashflow'!BN113+'Bi Weekly Cashflow'!BN33</f>
        <v>0</v>
      </c>
      <c r="BW53" s="125">
        <f>BO53-'Bi Weekly Cashflow'!BO113+'Bi Weekly Cashflow'!BO33</f>
        <v>0</v>
      </c>
      <c r="BX53" s="127">
        <f>BV53+(BW53/BV5)</f>
        <v>0</v>
      </c>
      <c r="BY53" s="245">
        <f>BX53/BX55%</f>
        <v>0</v>
      </c>
      <c r="BZ53" s="385"/>
      <c r="CA53" s="386"/>
      <c r="CB53" s="385"/>
      <c r="CC53" s="386"/>
      <c r="CD53" s="250">
        <f>BV53-'Bi Weekly Cashflow'!BV113+'Bi Weekly Cashflow'!BV33</f>
        <v>0</v>
      </c>
      <c r="CE53" s="125">
        <f>BW53-'Bi Weekly Cashflow'!BW113+'Bi Weekly Cashflow'!BW33</f>
        <v>0</v>
      </c>
      <c r="CF53" s="127">
        <f>CD53+(CE53/CD5)</f>
        <v>0</v>
      </c>
      <c r="CG53" s="245">
        <f>CF53/CF55%</f>
        <v>0</v>
      </c>
      <c r="CH53" s="385"/>
      <c r="CI53" s="386"/>
      <c r="CJ53" s="385"/>
      <c r="CK53" s="386"/>
      <c r="CL53" s="250">
        <f>CD53-'Bi Weekly Cashflow'!CD113+'Bi Weekly Cashflow'!CD33</f>
        <v>0</v>
      </c>
      <c r="CM53" s="125">
        <f>CE53-'Bi Weekly Cashflow'!CE113+'Bi Weekly Cashflow'!CE33</f>
        <v>0</v>
      </c>
      <c r="CN53" s="127">
        <f>CL53+(CM53/CL5)</f>
        <v>0</v>
      </c>
      <c r="CO53" s="245">
        <f>CN53/CN55%</f>
        <v>0</v>
      </c>
      <c r="CP53" s="385"/>
      <c r="CQ53" s="386"/>
      <c r="CR53" s="385"/>
      <c r="CS53" s="386"/>
      <c r="CT53" s="250">
        <f>CL53-'Bi Weekly Cashflow'!CL113+'Bi Weekly Cashflow'!CL33</f>
        <v>0</v>
      </c>
      <c r="CU53" s="125">
        <f>CM53-'Bi Weekly Cashflow'!CM113+'Bi Weekly Cashflow'!CM33</f>
        <v>0</v>
      </c>
      <c r="CV53" s="127">
        <f>CT53+(CU53/CT5)</f>
        <v>0</v>
      </c>
      <c r="CW53" s="245">
        <f>CV53/CV55%</f>
        <v>0</v>
      </c>
      <c r="CX53" s="385"/>
      <c r="CY53" s="386"/>
      <c r="CZ53" s="385"/>
      <c r="DA53" s="386"/>
    </row>
    <row r="54" spans="1:105" ht="20.25" customHeight="1" x14ac:dyDescent="0.2">
      <c r="A54" s="48" t="s">
        <v>154</v>
      </c>
      <c r="B54" s="258">
        <v>0</v>
      </c>
      <c r="C54" s="369">
        <v>0</v>
      </c>
      <c r="D54" s="127">
        <f>B54+(C54/B5)</f>
        <v>0</v>
      </c>
      <c r="E54" s="245">
        <f>D54/D55%</f>
        <v>0</v>
      </c>
      <c r="F54" s="385"/>
      <c r="G54" s="386"/>
      <c r="H54" s="385"/>
      <c r="I54" s="386"/>
      <c r="J54" s="250">
        <f>B54-'Bi Weekly Cashflow'!B114+'Bi Weekly Cashflow'!B31</f>
        <v>0</v>
      </c>
      <c r="K54" s="125">
        <f>C54-'Bi Weekly Cashflow'!C114+'Bi Weekly Cashflow'!C31</f>
        <v>0</v>
      </c>
      <c r="L54" s="127">
        <f>J54+(K54/J5)</f>
        <v>0</v>
      </c>
      <c r="M54" s="245">
        <f>L54/L55%</f>
        <v>0</v>
      </c>
      <c r="N54" s="385"/>
      <c r="O54" s="386"/>
      <c r="P54" s="385"/>
      <c r="Q54" s="386"/>
      <c r="R54" s="250">
        <f>J54-'Bi Weekly Cashflow'!J114+'Bi Weekly Cashflow'!J31</f>
        <v>0</v>
      </c>
      <c r="S54" s="125">
        <f>K54-'Bi Weekly Cashflow'!K114+'Bi Weekly Cashflow'!K31</f>
        <v>0</v>
      </c>
      <c r="T54" s="127">
        <f>R54+(S54/R5)</f>
        <v>0</v>
      </c>
      <c r="U54" s="245">
        <f>T54/T55%</f>
        <v>0</v>
      </c>
      <c r="V54" s="385"/>
      <c r="W54" s="386"/>
      <c r="X54" s="385"/>
      <c r="Y54" s="386"/>
      <c r="Z54" s="250">
        <f>R54-'Bi Weekly Cashflow'!R114+'Bi Weekly Cashflow'!R31</f>
        <v>0</v>
      </c>
      <c r="AA54" s="125">
        <f>S54-'Bi Weekly Cashflow'!S114+'Bi Weekly Cashflow'!S31</f>
        <v>0</v>
      </c>
      <c r="AB54" s="127">
        <f>Z54+(AA54/Z5)</f>
        <v>0</v>
      </c>
      <c r="AC54" s="245">
        <f>AB54/AB55%</f>
        <v>0</v>
      </c>
      <c r="AD54" s="385"/>
      <c r="AE54" s="386"/>
      <c r="AF54" s="385"/>
      <c r="AG54" s="386"/>
      <c r="AH54" s="250">
        <f>Z54-'Bi Weekly Cashflow'!Z114+'Bi Weekly Cashflow'!Z31</f>
        <v>0</v>
      </c>
      <c r="AI54" s="125">
        <f>AA54-'Bi Weekly Cashflow'!AA114+'Bi Weekly Cashflow'!AA31</f>
        <v>0</v>
      </c>
      <c r="AJ54" s="127">
        <f>AH54+(AI54/AH5)</f>
        <v>0</v>
      </c>
      <c r="AK54" s="245">
        <f>AJ54/AJ55%</f>
        <v>0</v>
      </c>
      <c r="AL54" s="385"/>
      <c r="AM54" s="386"/>
      <c r="AN54" s="385"/>
      <c r="AO54" s="386"/>
      <c r="AP54" s="250">
        <f>AH54-'Bi Weekly Cashflow'!AH114+'Bi Weekly Cashflow'!AH31</f>
        <v>0</v>
      </c>
      <c r="AQ54" s="125">
        <f>AI54-'Bi Weekly Cashflow'!AI114+'Bi Weekly Cashflow'!AI31</f>
        <v>0</v>
      </c>
      <c r="AR54" s="127">
        <f>AP54+(AQ54/AP5)</f>
        <v>0</v>
      </c>
      <c r="AS54" s="245">
        <f>AR54/AR55%</f>
        <v>0</v>
      </c>
      <c r="AT54" s="385"/>
      <c r="AU54" s="386"/>
      <c r="AV54" s="385"/>
      <c r="AW54" s="386"/>
      <c r="AX54" s="250">
        <f>AP54-'Bi Weekly Cashflow'!AP114+'Bi Weekly Cashflow'!AP31</f>
        <v>0</v>
      </c>
      <c r="AY54" s="125">
        <f>AQ54-'Bi Weekly Cashflow'!AQ114+'Bi Weekly Cashflow'!AQ31</f>
        <v>0</v>
      </c>
      <c r="AZ54" s="127">
        <f>AX54+(AY54/AX5)</f>
        <v>0</v>
      </c>
      <c r="BA54" s="245">
        <f>AZ54/AZ55%</f>
        <v>0</v>
      </c>
      <c r="BB54" s="385"/>
      <c r="BC54" s="386"/>
      <c r="BD54" s="385"/>
      <c r="BE54" s="386"/>
      <c r="BF54" s="250">
        <f>AX54-'Bi Weekly Cashflow'!AX114+'Bi Weekly Cashflow'!AX31</f>
        <v>0</v>
      </c>
      <c r="BG54" s="125">
        <f>AY54-'Bi Weekly Cashflow'!AY114+'Bi Weekly Cashflow'!AY31</f>
        <v>0</v>
      </c>
      <c r="BH54" s="127">
        <f>BF54+(BG54/BF5)</f>
        <v>0</v>
      </c>
      <c r="BI54" s="245">
        <f>BH54/BH55%</f>
        <v>0</v>
      </c>
      <c r="BJ54" s="385"/>
      <c r="BK54" s="386"/>
      <c r="BL54" s="385"/>
      <c r="BM54" s="386"/>
      <c r="BN54" s="250">
        <f>BF54-'Bi Weekly Cashflow'!BF114+'Bi Weekly Cashflow'!BF31</f>
        <v>0</v>
      </c>
      <c r="BO54" s="125">
        <f>BG54-'Bi Weekly Cashflow'!BG114+'Bi Weekly Cashflow'!BG31</f>
        <v>0</v>
      </c>
      <c r="BP54" s="127">
        <f>BN54+(BO54/BN5)</f>
        <v>0</v>
      </c>
      <c r="BQ54" s="245">
        <f>BP54/BP55%</f>
        <v>0</v>
      </c>
      <c r="BR54" s="385"/>
      <c r="BS54" s="386"/>
      <c r="BT54" s="385"/>
      <c r="BU54" s="386"/>
      <c r="BV54" s="250">
        <f>BN54-'Bi Weekly Cashflow'!BN114+'Bi Weekly Cashflow'!BN31</f>
        <v>0</v>
      </c>
      <c r="BW54" s="125">
        <f>BO54-'Bi Weekly Cashflow'!BO114+'Bi Weekly Cashflow'!BO31</f>
        <v>0</v>
      </c>
      <c r="BX54" s="127">
        <f>BV54+(BW54/BV5)</f>
        <v>0</v>
      </c>
      <c r="BY54" s="245">
        <f>BX54/BX55%</f>
        <v>0</v>
      </c>
      <c r="BZ54" s="385"/>
      <c r="CA54" s="386"/>
      <c r="CB54" s="385"/>
      <c r="CC54" s="386"/>
      <c r="CD54" s="250">
        <f>BV54-'Bi Weekly Cashflow'!BV114+'Bi Weekly Cashflow'!BV31</f>
        <v>0</v>
      </c>
      <c r="CE54" s="125">
        <f>BW54-'Bi Weekly Cashflow'!BW114+'Bi Weekly Cashflow'!BW31</f>
        <v>0</v>
      </c>
      <c r="CF54" s="127">
        <f>CD54+(CE54/CD5)</f>
        <v>0</v>
      </c>
      <c r="CG54" s="245">
        <f>CF54/CF55%</f>
        <v>0</v>
      </c>
      <c r="CH54" s="385"/>
      <c r="CI54" s="386"/>
      <c r="CJ54" s="385"/>
      <c r="CK54" s="386"/>
      <c r="CL54" s="250">
        <f>CD54-'Bi Weekly Cashflow'!CD114+'Bi Weekly Cashflow'!CD31</f>
        <v>0</v>
      </c>
      <c r="CM54" s="125">
        <f>CE54-'Bi Weekly Cashflow'!CE114+'Bi Weekly Cashflow'!CE31</f>
        <v>0</v>
      </c>
      <c r="CN54" s="127">
        <f>CL54+(CM54/CL5)</f>
        <v>0</v>
      </c>
      <c r="CO54" s="245">
        <f>CN54/CN55%</f>
        <v>0</v>
      </c>
      <c r="CP54" s="385"/>
      <c r="CQ54" s="386"/>
      <c r="CR54" s="385"/>
      <c r="CS54" s="386"/>
      <c r="CT54" s="250">
        <f>CL54-'Bi Weekly Cashflow'!CL114+'Bi Weekly Cashflow'!CL31</f>
        <v>0</v>
      </c>
      <c r="CU54" s="125">
        <f>CM54-'Bi Weekly Cashflow'!CM114+'Bi Weekly Cashflow'!CM31</f>
        <v>0</v>
      </c>
      <c r="CV54" s="127">
        <f>CT54+(CU54/CT5)</f>
        <v>0</v>
      </c>
      <c r="CW54" s="245">
        <f>CV54/CV55%</f>
        <v>0</v>
      </c>
      <c r="CX54" s="385"/>
      <c r="CY54" s="386"/>
      <c r="CZ54" s="385"/>
      <c r="DA54" s="386"/>
    </row>
    <row r="55" spans="1:105" customFormat="1" ht="20.25" customHeight="1" x14ac:dyDescent="0.2">
      <c r="A55" s="140" t="s">
        <v>65</v>
      </c>
      <c r="B55" s="256">
        <f>SUM(B49:B54)</f>
        <v>20</v>
      </c>
      <c r="C55" s="135">
        <f>SUM(C49:C54)</f>
        <v>5000</v>
      </c>
      <c r="D55" s="128">
        <f>B55+(C55/B5)</f>
        <v>23.125</v>
      </c>
      <c r="E55" s="248">
        <f>SUM(E49:E54)</f>
        <v>100</v>
      </c>
      <c r="F55" s="385"/>
      <c r="G55" s="386"/>
      <c r="H55" s="385"/>
      <c r="I55" s="386"/>
      <c r="J55" s="138">
        <f>SUM(J49:J54)</f>
        <v>20</v>
      </c>
      <c r="K55" s="135">
        <f>SUM(K49:K54)</f>
        <v>5000</v>
      </c>
      <c r="L55" s="128">
        <f>SUM(L49:L54)</f>
        <v>23.125</v>
      </c>
      <c r="M55" s="248">
        <f>SUM(M49:M54)</f>
        <v>100</v>
      </c>
      <c r="N55" s="385"/>
      <c r="O55" s="386"/>
      <c r="P55" s="385"/>
      <c r="Q55" s="386"/>
      <c r="R55" s="138">
        <f>SUM(R49:R54)</f>
        <v>20</v>
      </c>
      <c r="S55" s="135">
        <f>SUM(S49:S54)</f>
        <v>5000</v>
      </c>
      <c r="T55" s="128">
        <f>SUM(T49:T54)</f>
        <v>23.125</v>
      </c>
      <c r="U55" s="248">
        <f>SUM(U49:U54)</f>
        <v>100</v>
      </c>
      <c r="V55" s="385"/>
      <c r="W55" s="386"/>
      <c r="X55" s="385"/>
      <c r="Y55" s="386"/>
      <c r="Z55" s="138">
        <f>SUM(Z49:Z54)</f>
        <v>20</v>
      </c>
      <c r="AA55" s="135">
        <f>SUM(AA49:AA54)</f>
        <v>5000</v>
      </c>
      <c r="AB55" s="128">
        <f>SUM(AB49:AB54)</f>
        <v>23.125</v>
      </c>
      <c r="AC55" s="248">
        <f>SUM(AC49:AC54)</f>
        <v>100</v>
      </c>
      <c r="AD55" s="385"/>
      <c r="AE55" s="386"/>
      <c r="AF55" s="385"/>
      <c r="AG55" s="386"/>
      <c r="AH55" s="138">
        <f>SUM(AH49:AH54)</f>
        <v>20</v>
      </c>
      <c r="AI55" s="135">
        <f>SUM(AI49:AI54)</f>
        <v>5000</v>
      </c>
      <c r="AJ55" s="128">
        <f>SUM(AJ49:AJ54)</f>
        <v>23.125</v>
      </c>
      <c r="AK55" s="248">
        <f>SUM(AK49:AK54)</f>
        <v>100</v>
      </c>
      <c r="AL55" s="385"/>
      <c r="AM55" s="386"/>
      <c r="AN55" s="385"/>
      <c r="AO55" s="386"/>
      <c r="AP55" s="138">
        <f>SUM(AP49:AP54)</f>
        <v>20</v>
      </c>
      <c r="AQ55" s="135">
        <f>SUM(AQ49:AQ54)</f>
        <v>5000</v>
      </c>
      <c r="AR55" s="128">
        <f>SUM(AR49:AR54)</f>
        <v>23.125</v>
      </c>
      <c r="AS55" s="248">
        <f>SUM(AS49:AS54)</f>
        <v>100</v>
      </c>
      <c r="AT55" s="385"/>
      <c r="AU55" s="386"/>
      <c r="AV55" s="385"/>
      <c r="AW55" s="386"/>
      <c r="AX55" s="138">
        <f>SUM(AX49:AX54)</f>
        <v>20</v>
      </c>
      <c r="AY55" s="135">
        <f>SUM(AY49:AY54)</f>
        <v>5000</v>
      </c>
      <c r="AZ55" s="128">
        <f>SUM(AZ49:AZ54)</f>
        <v>23.125</v>
      </c>
      <c r="BA55" s="248">
        <f>SUM(BA49:BA54)</f>
        <v>100</v>
      </c>
      <c r="BB55" s="385"/>
      <c r="BC55" s="386"/>
      <c r="BD55" s="385"/>
      <c r="BE55" s="386"/>
      <c r="BF55" s="138">
        <f>SUM(BF49:BF54)</f>
        <v>20</v>
      </c>
      <c r="BG55" s="135">
        <f>SUM(BG49:BG54)</f>
        <v>5000</v>
      </c>
      <c r="BH55" s="128">
        <f>SUM(BH49:BH54)</f>
        <v>23.125</v>
      </c>
      <c r="BI55" s="248">
        <f>SUM(BI49:BI54)</f>
        <v>100</v>
      </c>
      <c r="BJ55" s="385"/>
      <c r="BK55" s="386"/>
      <c r="BL55" s="385"/>
      <c r="BM55" s="386"/>
      <c r="BN55" s="138">
        <f>SUM(BN49:BN54)</f>
        <v>20</v>
      </c>
      <c r="BO55" s="135">
        <f>SUM(BO49:BO54)</f>
        <v>5000</v>
      </c>
      <c r="BP55" s="128">
        <f>SUM(BP49:BP54)</f>
        <v>23.125</v>
      </c>
      <c r="BQ55" s="248">
        <f>SUM(BQ49:BQ54)</f>
        <v>100</v>
      </c>
      <c r="BR55" s="385"/>
      <c r="BS55" s="386"/>
      <c r="BT55" s="385"/>
      <c r="BU55" s="386"/>
      <c r="BV55" s="138">
        <f>SUM(BV49:BV54)</f>
        <v>20</v>
      </c>
      <c r="BW55" s="135">
        <f>SUM(BW49:BW54)</f>
        <v>5000</v>
      </c>
      <c r="BX55" s="128">
        <f>SUM(BX49:BX54)</f>
        <v>23.125</v>
      </c>
      <c r="BY55" s="248">
        <f>SUM(BY49:BY54)</f>
        <v>100</v>
      </c>
      <c r="BZ55" s="385"/>
      <c r="CA55" s="386"/>
      <c r="CB55" s="385"/>
      <c r="CC55" s="386"/>
      <c r="CD55" s="138">
        <f>SUM(CD49:CD54)</f>
        <v>20</v>
      </c>
      <c r="CE55" s="135">
        <f>SUM(CE49:CE54)</f>
        <v>5000</v>
      </c>
      <c r="CF55" s="128">
        <f>SUM(CF49:CF54)</f>
        <v>23.125</v>
      </c>
      <c r="CG55" s="248">
        <f>SUM(CG49:CG54)</f>
        <v>100</v>
      </c>
      <c r="CH55" s="385"/>
      <c r="CI55" s="386"/>
      <c r="CJ55" s="385"/>
      <c r="CK55" s="386"/>
      <c r="CL55" s="138">
        <f>SUM(CL49:CL54)</f>
        <v>20</v>
      </c>
      <c r="CM55" s="135">
        <f>SUM(CM49:CM54)</f>
        <v>5000</v>
      </c>
      <c r="CN55" s="128">
        <f>SUM(CN49:CN54)</f>
        <v>23.125</v>
      </c>
      <c r="CO55" s="248">
        <f>SUM(CO49:CO54)</f>
        <v>100</v>
      </c>
      <c r="CP55" s="385"/>
      <c r="CQ55" s="386"/>
      <c r="CR55" s="385"/>
      <c r="CS55" s="386"/>
      <c r="CT55" s="138">
        <f>SUM(CT49:CT54)</f>
        <v>20</v>
      </c>
      <c r="CU55" s="135">
        <f>SUM(CU49:CU54)</f>
        <v>5000</v>
      </c>
      <c r="CV55" s="128">
        <f>SUM(CV49:CV54)</f>
        <v>23.125</v>
      </c>
      <c r="CW55" s="248">
        <f>SUM(CW49:CW54)</f>
        <v>100</v>
      </c>
      <c r="CX55" s="385"/>
      <c r="CY55" s="386"/>
      <c r="CZ55" s="385"/>
      <c r="DA55" s="386"/>
    </row>
    <row r="56" spans="1:105" customFormat="1" ht="20.25" customHeight="1" thickBot="1" x14ac:dyDescent="0.25">
      <c r="A56" s="141"/>
      <c r="B56" s="142"/>
      <c r="C56" s="143"/>
      <c r="D56" s="127"/>
      <c r="E56" s="245"/>
      <c r="F56" s="385"/>
      <c r="G56" s="386"/>
      <c r="H56" s="385"/>
      <c r="I56" s="386"/>
      <c r="J56" s="250"/>
      <c r="K56" s="125"/>
      <c r="L56" s="127"/>
      <c r="M56" s="245"/>
      <c r="N56" s="385"/>
      <c r="O56" s="386"/>
      <c r="P56" s="385"/>
      <c r="Q56" s="386"/>
      <c r="R56" s="250"/>
      <c r="S56" s="125"/>
      <c r="T56" s="127"/>
      <c r="U56" s="245"/>
      <c r="V56" s="385"/>
      <c r="W56" s="386"/>
      <c r="X56" s="385"/>
      <c r="Y56" s="386"/>
      <c r="Z56" s="250"/>
      <c r="AA56" s="125"/>
      <c r="AB56" s="127"/>
      <c r="AC56" s="245"/>
      <c r="AD56" s="385"/>
      <c r="AE56" s="386"/>
      <c r="AF56" s="385"/>
      <c r="AG56" s="386"/>
      <c r="AH56" s="250"/>
      <c r="AI56" s="125"/>
      <c r="AJ56" s="127"/>
      <c r="AK56" s="245"/>
      <c r="AL56" s="385"/>
      <c r="AM56" s="386"/>
      <c r="AN56" s="385"/>
      <c r="AO56" s="386"/>
      <c r="AP56" s="250"/>
      <c r="AQ56" s="125"/>
      <c r="AR56" s="127"/>
      <c r="AS56" s="245"/>
      <c r="AT56" s="385"/>
      <c r="AU56" s="386"/>
      <c r="AV56" s="385"/>
      <c r="AW56" s="386"/>
      <c r="AX56" s="250"/>
      <c r="AY56" s="125"/>
      <c r="AZ56" s="127"/>
      <c r="BA56" s="245"/>
      <c r="BB56" s="385"/>
      <c r="BC56" s="386"/>
      <c r="BD56" s="385"/>
      <c r="BE56" s="386"/>
      <c r="BF56" s="250"/>
      <c r="BG56" s="125"/>
      <c r="BH56" s="127"/>
      <c r="BI56" s="245"/>
      <c r="BJ56" s="385"/>
      <c r="BK56" s="386"/>
      <c r="BL56" s="385"/>
      <c r="BM56" s="386"/>
      <c r="BN56" s="250"/>
      <c r="BO56" s="125"/>
      <c r="BP56" s="127"/>
      <c r="BQ56" s="245"/>
      <c r="BR56" s="385"/>
      <c r="BS56" s="386"/>
      <c r="BT56" s="385"/>
      <c r="BU56" s="386"/>
      <c r="BV56" s="250"/>
      <c r="BW56" s="125"/>
      <c r="BX56" s="127"/>
      <c r="BY56" s="245"/>
      <c r="BZ56" s="385"/>
      <c r="CA56" s="386"/>
      <c r="CB56" s="385"/>
      <c r="CC56" s="386"/>
      <c r="CD56" s="250"/>
      <c r="CE56" s="125"/>
      <c r="CF56" s="127"/>
      <c r="CG56" s="245"/>
      <c r="CH56" s="385"/>
      <c r="CI56" s="386"/>
      <c r="CJ56" s="385"/>
      <c r="CK56" s="386"/>
      <c r="CL56" s="250"/>
      <c r="CM56" s="125"/>
      <c r="CN56" s="127"/>
      <c r="CO56" s="245"/>
      <c r="CP56" s="385"/>
      <c r="CQ56" s="386"/>
      <c r="CR56" s="385"/>
      <c r="CS56" s="386"/>
      <c r="CT56" s="250"/>
      <c r="CU56" s="125"/>
      <c r="CV56" s="127"/>
      <c r="CW56" s="245"/>
      <c r="CX56" s="385"/>
      <c r="CY56" s="386"/>
      <c r="CZ56" s="385"/>
      <c r="DA56" s="386"/>
    </row>
    <row r="57" spans="1:105" customFormat="1" ht="20.25" customHeight="1" thickBot="1" x14ac:dyDescent="0.25">
      <c r="A57" s="144" t="s">
        <v>66</v>
      </c>
      <c r="B57" s="259">
        <f>B46+B55</f>
        <v>40</v>
      </c>
      <c r="C57" s="145">
        <f>C46+C55</f>
        <v>5000</v>
      </c>
      <c r="D57" s="130">
        <f>D46+D55</f>
        <v>43.125</v>
      </c>
      <c r="E57" s="249"/>
      <c r="F57" s="385"/>
      <c r="G57" s="386"/>
      <c r="H57" s="385"/>
      <c r="I57" s="386"/>
      <c r="J57" s="259">
        <f>J46+J55</f>
        <v>40</v>
      </c>
      <c r="K57" s="259">
        <f>K46+K55</f>
        <v>5000</v>
      </c>
      <c r="L57" s="130">
        <f>L46+L55</f>
        <v>43.125</v>
      </c>
      <c r="M57" s="249"/>
      <c r="N57" s="385"/>
      <c r="O57" s="386"/>
      <c r="P57" s="385"/>
      <c r="Q57" s="386"/>
      <c r="R57" s="259">
        <f>R46+R55</f>
        <v>40</v>
      </c>
      <c r="S57" s="259">
        <f>S46+S55</f>
        <v>5000</v>
      </c>
      <c r="T57" s="130">
        <f>T46+T55</f>
        <v>43.125</v>
      </c>
      <c r="U57" s="249"/>
      <c r="V57" s="385"/>
      <c r="W57" s="386"/>
      <c r="X57" s="385"/>
      <c r="Y57" s="386"/>
      <c r="Z57" s="259">
        <f>Z46+Z55</f>
        <v>40</v>
      </c>
      <c r="AA57" s="259">
        <f>AA46+AA55</f>
        <v>5000</v>
      </c>
      <c r="AB57" s="130">
        <f>AB46+AB55</f>
        <v>43.125</v>
      </c>
      <c r="AC57" s="249"/>
      <c r="AD57" s="385"/>
      <c r="AE57" s="386"/>
      <c r="AF57" s="385"/>
      <c r="AG57" s="386"/>
      <c r="AH57" s="259">
        <f t="shared" ref="AH57:AI57" si="24">AH46+AH55</f>
        <v>40</v>
      </c>
      <c r="AI57" s="259">
        <f t="shared" si="24"/>
        <v>5000</v>
      </c>
      <c r="AJ57" s="130">
        <f>AJ46+AJ55</f>
        <v>43.125</v>
      </c>
      <c r="AK57" s="249"/>
      <c r="AL57" s="385"/>
      <c r="AM57" s="386"/>
      <c r="AN57" s="385"/>
      <c r="AO57" s="386"/>
      <c r="AP57" s="259">
        <f t="shared" ref="AP57:AQ57" si="25">AP46+AP55</f>
        <v>40</v>
      </c>
      <c r="AQ57" s="259">
        <f t="shared" si="25"/>
        <v>5000</v>
      </c>
      <c r="AR57" s="130">
        <f>AR46+AR55</f>
        <v>43.125</v>
      </c>
      <c r="AS57" s="249"/>
      <c r="AT57" s="385"/>
      <c r="AU57" s="386"/>
      <c r="AV57" s="385"/>
      <c r="AW57" s="386"/>
      <c r="AX57" s="259">
        <f t="shared" ref="AX57:AY57" si="26">AX46+AX55</f>
        <v>40</v>
      </c>
      <c r="AY57" s="259">
        <f t="shared" si="26"/>
        <v>5000</v>
      </c>
      <c r="AZ57" s="130">
        <f>AZ46+AZ55</f>
        <v>43.125</v>
      </c>
      <c r="BA57" s="249"/>
      <c r="BB57" s="385"/>
      <c r="BC57" s="386"/>
      <c r="BD57" s="385"/>
      <c r="BE57" s="386"/>
      <c r="BF57" s="259">
        <f t="shared" ref="BF57:BG57" si="27">BF46+BF55</f>
        <v>40</v>
      </c>
      <c r="BG57" s="259">
        <f t="shared" si="27"/>
        <v>5000</v>
      </c>
      <c r="BH57" s="130">
        <f>BH46+BH55</f>
        <v>43.125</v>
      </c>
      <c r="BI57" s="249"/>
      <c r="BJ57" s="385"/>
      <c r="BK57" s="386"/>
      <c r="BL57" s="385"/>
      <c r="BM57" s="386"/>
      <c r="BN57" s="259">
        <f t="shared" ref="BN57:BO57" si="28">BN46+BN55</f>
        <v>40</v>
      </c>
      <c r="BO57" s="259">
        <f t="shared" si="28"/>
        <v>5000</v>
      </c>
      <c r="BP57" s="130">
        <f>BP46+BP55</f>
        <v>43.125</v>
      </c>
      <c r="BQ57" s="249"/>
      <c r="BR57" s="385"/>
      <c r="BS57" s="386"/>
      <c r="BT57" s="385"/>
      <c r="BU57" s="386"/>
      <c r="BV57" s="259">
        <f t="shared" ref="BV57:BW57" si="29">BV46+BV55</f>
        <v>40</v>
      </c>
      <c r="BW57" s="259">
        <f t="shared" si="29"/>
        <v>5000</v>
      </c>
      <c r="BX57" s="130">
        <f>BX46+BX55</f>
        <v>43.125</v>
      </c>
      <c r="BY57" s="249"/>
      <c r="BZ57" s="385"/>
      <c r="CA57" s="386"/>
      <c r="CB57" s="385"/>
      <c r="CC57" s="386"/>
      <c r="CD57" s="259">
        <f t="shared" ref="CD57:CE57" si="30">CD46+CD55</f>
        <v>40</v>
      </c>
      <c r="CE57" s="259">
        <f t="shared" si="30"/>
        <v>5000</v>
      </c>
      <c r="CF57" s="130">
        <f>CF46+CF55</f>
        <v>43.125</v>
      </c>
      <c r="CG57" s="249"/>
      <c r="CH57" s="385"/>
      <c r="CI57" s="386"/>
      <c r="CJ57" s="385"/>
      <c r="CK57" s="386"/>
      <c r="CL57" s="259">
        <f t="shared" ref="CL57:CM57" si="31">CL46+CL55</f>
        <v>40</v>
      </c>
      <c r="CM57" s="259">
        <f t="shared" si="31"/>
        <v>5000</v>
      </c>
      <c r="CN57" s="130">
        <f>CN46+CN55</f>
        <v>43.125</v>
      </c>
      <c r="CO57" s="249"/>
      <c r="CP57" s="385"/>
      <c r="CQ57" s="386"/>
      <c r="CR57" s="385"/>
      <c r="CS57" s="386"/>
      <c r="CT57" s="259">
        <f t="shared" ref="CT57:CU57" si="32">CT46+CT55</f>
        <v>190</v>
      </c>
      <c r="CU57" s="259">
        <f t="shared" si="32"/>
        <v>5000</v>
      </c>
      <c r="CV57" s="130">
        <f>CV46+CV55</f>
        <v>193.125</v>
      </c>
      <c r="CW57" s="249"/>
      <c r="CX57" s="385"/>
      <c r="CY57" s="386"/>
      <c r="CZ57" s="385"/>
      <c r="DA57" s="386"/>
    </row>
    <row r="58" spans="1:105" ht="20.25" customHeight="1" x14ac:dyDescent="0.2">
      <c r="A58" s="2"/>
      <c r="B58" s="7"/>
      <c r="C58" s="1"/>
      <c r="D58" s="127"/>
      <c r="E58" s="136"/>
      <c r="F58" s="385"/>
      <c r="G58" s="386"/>
      <c r="H58" s="385"/>
      <c r="I58" s="386"/>
      <c r="J58" s="125"/>
      <c r="K58" s="125"/>
      <c r="L58" s="125"/>
      <c r="M58" s="136"/>
      <c r="N58" s="385"/>
      <c r="O58" s="386"/>
      <c r="P58" s="385"/>
      <c r="Q58" s="386"/>
      <c r="R58" s="125"/>
      <c r="S58" s="125"/>
      <c r="T58" s="125"/>
      <c r="U58" s="136"/>
      <c r="V58" s="385"/>
      <c r="W58" s="386"/>
      <c r="X58" s="385"/>
      <c r="Y58" s="386"/>
      <c r="Z58" s="125"/>
      <c r="AA58" s="125"/>
      <c r="AB58" s="125"/>
      <c r="AC58" s="136"/>
      <c r="AD58" s="385"/>
      <c r="AE58" s="386"/>
      <c r="AF58" s="385"/>
      <c r="AG58" s="386"/>
      <c r="AH58" s="125"/>
      <c r="AI58" s="125"/>
      <c r="AJ58" s="125"/>
      <c r="AK58" s="136"/>
      <c r="AL58" s="385"/>
      <c r="AM58" s="386"/>
      <c r="AN58" s="385"/>
      <c r="AO58" s="386"/>
      <c r="AP58" s="125"/>
      <c r="AQ58" s="125"/>
      <c r="AR58" s="125"/>
      <c r="AS58" s="136"/>
      <c r="AT58" s="385"/>
      <c r="AU58" s="386"/>
      <c r="AV58" s="385"/>
      <c r="AW58" s="386"/>
      <c r="AX58" s="125"/>
      <c r="AY58" s="125"/>
      <c r="AZ58" s="125"/>
      <c r="BA58" s="136"/>
      <c r="BB58" s="385"/>
      <c r="BC58" s="386"/>
      <c r="BD58" s="385"/>
      <c r="BE58" s="386"/>
      <c r="BF58" s="125"/>
      <c r="BG58" s="125"/>
      <c r="BH58" s="125"/>
      <c r="BI58" s="136"/>
      <c r="BJ58" s="385"/>
      <c r="BK58" s="386"/>
      <c r="BL58" s="385"/>
      <c r="BM58" s="386"/>
      <c r="BN58" s="125"/>
      <c r="BO58" s="125"/>
      <c r="BP58" s="125"/>
      <c r="BQ58" s="136"/>
      <c r="BR58" s="385"/>
      <c r="BS58" s="386"/>
      <c r="BT58" s="385"/>
      <c r="BU58" s="386"/>
      <c r="BV58" s="125"/>
      <c r="BW58" s="125"/>
      <c r="BX58" s="125"/>
      <c r="BY58" s="136"/>
      <c r="BZ58" s="385"/>
      <c r="CA58" s="386"/>
      <c r="CB58" s="385"/>
      <c r="CC58" s="386"/>
      <c r="CD58" s="125"/>
      <c r="CE58" s="125"/>
      <c r="CF58" s="125"/>
      <c r="CG58" s="136"/>
      <c r="CH58" s="385"/>
      <c r="CI58" s="386"/>
      <c r="CJ58" s="385"/>
      <c r="CK58" s="386"/>
      <c r="CL58" s="125"/>
      <c r="CM58" s="125"/>
      <c r="CN58" s="125"/>
      <c r="CO58" s="136"/>
      <c r="CP58" s="385"/>
      <c r="CQ58" s="386"/>
      <c r="CR58" s="385"/>
      <c r="CS58" s="386"/>
      <c r="CT58" s="125"/>
      <c r="CU58" s="125"/>
      <c r="CV58" s="125"/>
      <c r="CW58" s="136"/>
      <c r="CX58" s="385"/>
      <c r="CY58" s="386"/>
      <c r="CZ58" s="385"/>
      <c r="DA58" s="386"/>
    </row>
    <row r="59" spans="1:105" ht="20.25" customHeight="1" thickBot="1" x14ac:dyDescent="0.25">
      <c r="A59" s="2"/>
      <c r="B59" s="7"/>
      <c r="C59" s="1"/>
      <c r="D59" s="127"/>
      <c r="E59" s="136"/>
      <c r="F59" s="385"/>
      <c r="G59" s="386"/>
      <c r="H59" s="385"/>
      <c r="I59" s="386"/>
      <c r="J59" s="125"/>
      <c r="K59" s="125"/>
      <c r="L59" s="125"/>
      <c r="M59" s="136"/>
      <c r="N59" s="385"/>
      <c r="O59" s="386"/>
      <c r="P59" s="385"/>
      <c r="Q59" s="386"/>
      <c r="R59" s="125"/>
      <c r="S59" s="125"/>
      <c r="T59" s="125"/>
      <c r="U59" s="136"/>
      <c r="V59" s="385"/>
      <c r="W59" s="386"/>
      <c r="X59" s="385"/>
      <c r="Y59" s="386"/>
      <c r="Z59" s="125"/>
      <c r="AA59" s="125"/>
      <c r="AB59" s="125"/>
      <c r="AC59" s="136"/>
      <c r="AD59" s="385"/>
      <c r="AE59" s="386"/>
      <c r="AF59" s="385"/>
      <c r="AG59" s="386"/>
      <c r="AH59" s="125"/>
      <c r="AI59" s="125"/>
      <c r="AJ59" s="125"/>
      <c r="AK59" s="136"/>
      <c r="AL59" s="385"/>
      <c r="AM59" s="386"/>
      <c r="AN59" s="385"/>
      <c r="AO59" s="386"/>
      <c r="AP59" s="125"/>
      <c r="AQ59" s="125"/>
      <c r="AR59" s="125"/>
      <c r="AS59" s="136"/>
      <c r="AT59" s="385"/>
      <c r="AU59" s="386"/>
      <c r="AV59" s="385"/>
      <c r="AW59" s="386"/>
      <c r="AX59" s="125"/>
      <c r="AY59" s="125"/>
      <c r="AZ59" s="125"/>
      <c r="BA59" s="136"/>
      <c r="BB59" s="385"/>
      <c r="BC59" s="386"/>
      <c r="BD59" s="385"/>
      <c r="BE59" s="386"/>
      <c r="BF59" s="125"/>
      <c r="BG59" s="125"/>
      <c r="BH59" s="125"/>
      <c r="BI59" s="136"/>
      <c r="BJ59" s="385"/>
      <c r="BK59" s="386"/>
      <c r="BL59" s="385"/>
      <c r="BM59" s="386"/>
      <c r="BN59" s="125"/>
      <c r="BO59" s="125"/>
      <c r="BP59" s="125"/>
      <c r="BQ59" s="136"/>
      <c r="BR59" s="385"/>
      <c r="BS59" s="386"/>
      <c r="BT59" s="385"/>
      <c r="BU59" s="386"/>
      <c r="BV59" s="125"/>
      <c r="BW59" s="125"/>
      <c r="BX59" s="125"/>
      <c r="BY59" s="136"/>
      <c r="BZ59" s="385"/>
      <c r="CA59" s="386"/>
      <c r="CB59" s="385"/>
      <c r="CC59" s="386"/>
      <c r="CD59" s="125"/>
      <c r="CE59" s="125"/>
      <c r="CF59" s="125"/>
      <c r="CG59" s="136"/>
      <c r="CH59" s="385"/>
      <c r="CI59" s="386"/>
      <c r="CJ59" s="385"/>
      <c r="CK59" s="386"/>
      <c r="CL59" s="125"/>
      <c r="CM59" s="125"/>
      <c r="CN59" s="125"/>
      <c r="CO59" s="136"/>
      <c r="CP59" s="385"/>
      <c r="CQ59" s="386"/>
      <c r="CR59" s="385"/>
      <c r="CS59" s="386"/>
      <c r="CT59" s="125"/>
      <c r="CU59" s="125"/>
      <c r="CV59" s="125"/>
      <c r="CW59" s="136"/>
      <c r="CX59" s="385"/>
      <c r="CY59" s="386"/>
      <c r="CZ59" s="385"/>
      <c r="DA59" s="386"/>
    </row>
    <row r="60" spans="1:105" ht="20.25" customHeight="1" thickBot="1" x14ac:dyDescent="0.3">
      <c r="A60" s="260" t="s">
        <v>150</v>
      </c>
      <c r="B60" s="230">
        <f>B33-B57</f>
        <v>10154</v>
      </c>
      <c r="C60" s="230">
        <f>C33-C57</f>
        <v>7400</v>
      </c>
      <c r="D60" s="130">
        <f>D33-D57</f>
        <v>10158.625</v>
      </c>
      <c r="E60" s="137"/>
      <c r="F60" s="387"/>
      <c r="G60" s="388"/>
      <c r="H60" s="387"/>
      <c r="I60" s="388"/>
      <c r="J60" s="230">
        <f>J33-J57</f>
        <v>10154</v>
      </c>
      <c r="K60" s="230">
        <f>K33-K57</f>
        <v>-50150</v>
      </c>
      <c r="L60" s="130">
        <f>L33-L57</f>
        <v>10122.65625</v>
      </c>
      <c r="M60" s="137"/>
      <c r="N60" s="387"/>
      <c r="O60" s="388"/>
      <c r="P60" s="387"/>
      <c r="Q60" s="388"/>
      <c r="R60" s="230">
        <f>R33-R57</f>
        <v>10229</v>
      </c>
      <c r="S60" s="230">
        <f>S33-S57</f>
        <v>-129050</v>
      </c>
      <c r="T60" s="130">
        <f>T33-T57</f>
        <v>10148.34375</v>
      </c>
      <c r="U60" s="137"/>
      <c r="V60" s="387"/>
      <c r="W60" s="388"/>
      <c r="X60" s="387"/>
      <c r="Y60" s="388"/>
      <c r="Z60" s="230">
        <f>Z33-Z57</f>
        <v>10114</v>
      </c>
      <c r="AA60" s="230">
        <f>AA33-AA57</f>
        <v>-217250</v>
      </c>
      <c r="AB60" s="130">
        <f>AB33-AB57</f>
        <v>9978.21875</v>
      </c>
      <c r="AC60" s="137"/>
      <c r="AD60" s="387"/>
      <c r="AE60" s="388"/>
      <c r="AF60" s="387"/>
      <c r="AG60" s="388"/>
      <c r="AH60" s="230">
        <f>AH33-AH57</f>
        <v>10129</v>
      </c>
      <c r="AI60" s="230">
        <f>AI33-AI57</f>
        <v>-306750</v>
      </c>
      <c r="AJ60" s="130">
        <f>AJ33-AJ57</f>
        <v>9937.28125</v>
      </c>
      <c r="AK60" s="137"/>
      <c r="AL60" s="387"/>
      <c r="AM60" s="388"/>
      <c r="AN60" s="387"/>
      <c r="AO60" s="388"/>
      <c r="AP60" s="230">
        <f>AP33-AP57</f>
        <v>10129</v>
      </c>
      <c r="AQ60" s="230">
        <f>AQ33-AQ57</f>
        <v>-376450</v>
      </c>
      <c r="AR60" s="130">
        <f>AR33-AR57</f>
        <v>9893.71875</v>
      </c>
      <c r="AS60" s="137"/>
      <c r="AT60" s="387"/>
      <c r="AU60" s="388"/>
      <c r="AV60" s="387"/>
      <c r="AW60" s="388"/>
      <c r="AX60" s="230">
        <f>AX33-AX57</f>
        <v>10144</v>
      </c>
      <c r="AY60" s="230">
        <f>AY33-AY57</f>
        <v>7400</v>
      </c>
      <c r="AZ60" s="130">
        <f>AZ33-AZ57</f>
        <v>10148.625</v>
      </c>
      <c r="BA60" s="137"/>
      <c r="BB60" s="387"/>
      <c r="BC60" s="388"/>
      <c r="BD60" s="387"/>
      <c r="BE60" s="388"/>
      <c r="BF60" s="230">
        <f>BF33-BF57</f>
        <v>10144</v>
      </c>
      <c r="BG60" s="230">
        <f>BG33-BG57</f>
        <v>-512050</v>
      </c>
      <c r="BH60" s="130">
        <f>BH33-BH57</f>
        <v>9823.96875</v>
      </c>
      <c r="BI60" s="137"/>
      <c r="BJ60" s="387"/>
      <c r="BK60" s="388"/>
      <c r="BL60" s="387"/>
      <c r="BM60" s="388"/>
      <c r="BN60" s="230">
        <f>BN33-BN57</f>
        <v>10159</v>
      </c>
      <c r="BO60" s="230">
        <f>BO33-BO57</f>
        <v>7400</v>
      </c>
      <c r="BP60" s="130">
        <f>BP33-BP57</f>
        <v>10163.625</v>
      </c>
      <c r="BQ60" s="137"/>
      <c r="BR60" s="387"/>
      <c r="BS60" s="388"/>
      <c r="BT60" s="387"/>
      <c r="BU60" s="388"/>
      <c r="BV60" s="230">
        <f>BV33-BV57</f>
        <v>10159</v>
      </c>
      <c r="BW60" s="230">
        <f>BW33-BW57</f>
        <v>-645650</v>
      </c>
      <c r="BX60" s="130">
        <f>BX33-BX57</f>
        <v>9755.46875</v>
      </c>
      <c r="BY60" s="137"/>
      <c r="BZ60" s="387"/>
      <c r="CA60" s="388"/>
      <c r="CB60" s="387"/>
      <c r="CC60" s="388"/>
      <c r="CD60" s="230">
        <f>CD33-CD57</f>
        <v>10164</v>
      </c>
      <c r="CE60" s="230">
        <f>CE33-CE57</f>
        <v>-713750</v>
      </c>
      <c r="CF60" s="130">
        <f>CF33-CF57</f>
        <v>9717.90625</v>
      </c>
      <c r="CG60" s="137"/>
      <c r="CH60" s="387"/>
      <c r="CI60" s="388"/>
      <c r="CJ60" s="387"/>
      <c r="CK60" s="388"/>
      <c r="CL60" s="230">
        <f>CL33-CL57</f>
        <v>10164</v>
      </c>
      <c r="CM60" s="230">
        <f>CM33-CM57</f>
        <v>-808250</v>
      </c>
      <c r="CN60" s="130">
        <f>CN33-CN57</f>
        <v>9658.84375</v>
      </c>
      <c r="CO60" s="137"/>
      <c r="CP60" s="387"/>
      <c r="CQ60" s="388"/>
      <c r="CR60" s="387"/>
      <c r="CS60" s="388"/>
      <c r="CT60" s="230">
        <f>CT33-CT57</f>
        <v>10179</v>
      </c>
      <c r="CU60" s="230">
        <f>CU33-CU57</f>
        <v>-601650</v>
      </c>
      <c r="CV60" s="130">
        <f>CV33-CV57</f>
        <v>9802.96875</v>
      </c>
      <c r="CW60" s="137"/>
      <c r="CX60" s="387"/>
      <c r="CY60" s="388"/>
      <c r="CZ60" s="387"/>
      <c r="DA60" s="388"/>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zoomScale="115" zoomScaleNormal="115" workbookViewId="0">
      <pane xSplit="1" ySplit="4" topLeftCell="CG5" activePane="bottomRight" state="frozen"/>
      <selection pane="topRight" activeCell="B1" sqref="B1"/>
      <selection pane="bottomLeft" activeCell="A5" sqref="A5"/>
      <selection pane="bottomRight" activeCell="CL5" sqref="CL5:CO5"/>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8.8320312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97" s="5" customFormat="1" ht="46.5" customHeight="1" thickBot="1" x14ac:dyDescent="0.25">
      <c r="A1" s="263" t="s">
        <v>55</v>
      </c>
      <c r="B1" s="49" t="s">
        <v>4</v>
      </c>
      <c r="C1" s="50" t="s">
        <v>5</v>
      </c>
      <c r="D1" s="50" t="s">
        <v>32</v>
      </c>
      <c r="E1" s="113" t="s">
        <v>14</v>
      </c>
      <c r="F1" s="445" t="s">
        <v>139</v>
      </c>
      <c r="G1" s="446"/>
      <c r="H1" s="444" t="s">
        <v>6</v>
      </c>
      <c r="I1" s="444"/>
      <c r="J1" s="55" t="s">
        <v>4</v>
      </c>
      <c r="K1" s="55" t="s">
        <v>5</v>
      </c>
      <c r="L1" s="55" t="s">
        <v>32</v>
      </c>
      <c r="M1" s="113" t="s">
        <v>14</v>
      </c>
      <c r="N1" s="445" t="s">
        <v>139</v>
      </c>
      <c r="O1" s="446"/>
      <c r="P1" s="444" t="s">
        <v>6</v>
      </c>
      <c r="Q1" s="444"/>
      <c r="R1" s="55" t="s">
        <v>4</v>
      </c>
      <c r="S1" s="55" t="s">
        <v>5</v>
      </c>
      <c r="T1" s="55" t="s">
        <v>32</v>
      </c>
      <c r="U1" s="113" t="s">
        <v>14</v>
      </c>
      <c r="V1" s="445" t="s">
        <v>139</v>
      </c>
      <c r="W1" s="446"/>
      <c r="X1" s="444" t="s">
        <v>6</v>
      </c>
      <c r="Y1" s="444"/>
      <c r="Z1" s="55" t="s">
        <v>4</v>
      </c>
      <c r="AA1" s="55" t="s">
        <v>5</v>
      </c>
      <c r="AB1" s="55" t="s">
        <v>32</v>
      </c>
      <c r="AC1" s="113" t="s">
        <v>14</v>
      </c>
      <c r="AD1" s="445" t="s">
        <v>139</v>
      </c>
      <c r="AE1" s="446"/>
      <c r="AF1" s="444" t="s">
        <v>6</v>
      </c>
      <c r="AG1" s="444"/>
      <c r="AH1" s="55" t="s">
        <v>4</v>
      </c>
      <c r="AI1" s="55" t="s">
        <v>5</v>
      </c>
      <c r="AJ1" s="55" t="s">
        <v>32</v>
      </c>
      <c r="AK1" s="113" t="s">
        <v>14</v>
      </c>
      <c r="AL1" s="445" t="s">
        <v>139</v>
      </c>
      <c r="AM1" s="446"/>
      <c r="AN1" s="344" t="s">
        <v>6</v>
      </c>
      <c r="AO1" s="344"/>
      <c r="AP1" s="55" t="s">
        <v>4</v>
      </c>
      <c r="AQ1" s="55" t="s">
        <v>5</v>
      </c>
      <c r="AR1" s="55" t="s">
        <v>32</v>
      </c>
      <c r="AS1" s="113" t="s">
        <v>14</v>
      </c>
      <c r="AT1" s="445" t="s">
        <v>139</v>
      </c>
      <c r="AU1" s="446"/>
      <c r="AV1" s="444" t="s">
        <v>6</v>
      </c>
      <c r="AW1" s="444"/>
      <c r="AX1" s="55" t="s">
        <v>4</v>
      </c>
      <c r="AY1" s="55" t="s">
        <v>5</v>
      </c>
      <c r="AZ1" s="55" t="s">
        <v>32</v>
      </c>
      <c r="BA1" s="113" t="s">
        <v>14</v>
      </c>
      <c r="BB1" s="445" t="s">
        <v>139</v>
      </c>
      <c r="BC1" s="446"/>
      <c r="BD1" s="344" t="s">
        <v>6</v>
      </c>
      <c r="BE1" s="344"/>
      <c r="BF1" s="55" t="s">
        <v>4</v>
      </c>
      <c r="BG1" s="55" t="s">
        <v>5</v>
      </c>
      <c r="BH1" s="55" t="s">
        <v>32</v>
      </c>
      <c r="BI1" s="113" t="s">
        <v>14</v>
      </c>
      <c r="BJ1" s="445" t="s">
        <v>139</v>
      </c>
      <c r="BK1" s="446"/>
      <c r="BL1" s="344" t="s">
        <v>6</v>
      </c>
      <c r="BM1" s="344"/>
      <c r="BN1" s="55" t="s">
        <v>4</v>
      </c>
      <c r="BO1" s="55" t="s">
        <v>5</v>
      </c>
      <c r="BP1" s="55" t="s">
        <v>32</v>
      </c>
      <c r="BQ1" s="113" t="s">
        <v>14</v>
      </c>
      <c r="BR1" s="445" t="s">
        <v>139</v>
      </c>
      <c r="BS1" s="446"/>
      <c r="BT1" s="444" t="s">
        <v>6</v>
      </c>
      <c r="BU1" s="444"/>
      <c r="BV1" s="55" t="s">
        <v>4</v>
      </c>
      <c r="BW1" s="55" t="s">
        <v>5</v>
      </c>
      <c r="BX1" s="55" t="s">
        <v>32</v>
      </c>
      <c r="BY1" s="113" t="s">
        <v>14</v>
      </c>
      <c r="BZ1" s="445" t="s">
        <v>139</v>
      </c>
      <c r="CA1" s="446"/>
      <c r="CB1" s="344" t="s">
        <v>6</v>
      </c>
      <c r="CC1" s="344"/>
      <c r="CD1" s="55" t="s">
        <v>4</v>
      </c>
      <c r="CE1" s="55" t="s">
        <v>5</v>
      </c>
      <c r="CF1" s="55" t="s">
        <v>32</v>
      </c>
      <c r="CG1" s="113" t="s">
        <v>14</v>
      </c>
      <c r="CH1" s="445" t="s">
        <v>139</v>
      </c>
      <c r="CI1" s="446"/>
      <c r="CJ1" s="444" t="s">
        <v>6</v>
      </c>
      <c r="CK1" s="444"/>
      <c r="CL1" s="55" t="s">
        <v>4</v>
      </c>
      <c r="CM1" s="55" t="s">
        <v>5</v>
      </c>
      <c r="CN1" s="55" t="s">
        <v>32</v>
      </c>
      <c r="CO1" s="113" t="s">
        <v>14</v>
      </c>
      <c r="CP1" s="445" t="s">
        <v>139</v>
      </c>
      <c r="CQ1" s="446"/>
      <c r="CR1" s="444" t="s">
        <v>6</v>
      </c>
      <c r="CS1" s="444"/>
    </row>
    <row r="2" spans="1:97" ht="19" x14ac:dyDescent="0.25">
      <c r="A2" s="16"/>
      <c r="B2" s="423" t="s">
        <v>184</v>
      </c>
      <c r="C2" s="424"/>
      <c r="D2" s="424"/>
      <c r="E2" s="425"/>
      <c r="F2" s="199"/>
      <c r="G2" s="199"/>
      <c r="H2" s="344"/>
      <c r="I2" s="344"/>
      <c r="J2" s="423" t="s">
        <v>185</v>
      </c>
      <c r="K2" s="424"/>
      <c r="L2" s="424"/>
      <c r="M2" s="425"/>
      <c r="N2" s="199"/>
      <c r="O2" s="199"/>
      <c r="P2" s="344"/>
      <c r="Q2" s="344"/>
      <c r="R2" s="423" t="s">
        <v>187</v>
      </c>
      <c r="S2" s="424"/>
      <c r="T2" s="424"/>
      <c r="U2" s="425"/>
      <c r="V2" s="199"/>
      <c r="W2" s="199"/>
      <c r="X2" s="344"/>
      <c r="Y2" s="344"/>
      <c r="Z2" s="423" t="s">
        <v>186</v>
      </c>
      <c r="AA2" s="424"/>
      <c r="AB2" s="424"/>
      <c r="AC2" s="425"/>
      <c r="AD2" s="199"/>
      <c r="AE2" s="199"/>
      <c r="AF2" s="344"/>
      <c r="AG2" s="344"/>
      <c r="AH2" s="423" t="s">
        <v>190</v>
      </c>
      <c r="AI2" s="424"/>
      <c r="AJ2" s="424"/>
      <c r="AK2" s="425"/>
      <c r="AL2" s="199"/>
      <c r="AM2" s="199"/>
      <c r="AN2" s="344"/>
      <c r="AO2" s="344"/>
      <c r="AP2" s="423" t="s">
        <v>191</v>
      </c>
      <c r="AQ2" s="424"/>
      <c r="AR2" s="424"/>
      <c r="AS2" s="425"/>
      <c r="AT2" s="199"/>
      <c r="AU2" s="199"/>
      <c r="AV2" s="344"/>
      <c r="AW2" s="344"/>
      <c r="AX2" s="423" t="s">
        <v>192</v>
      </c>
      <c r="AY2" s="424"/>
      <c r="AZ2" s="424"/>
      <c r="BA2" s="425"/>
      <c r="BB2" s="199"/>
      <c r="BC2" s="199"/>
      <c r="BD2" s="344"/>
      <c r="BE2" s="344"/>
      <c r="BF2" s="423" t="s">
        <v>193</v>
      </c>
      <c r="BG2" s="424"/>
      <c r="BH2" s="424"/>
      <c r="BI2" s="425"/>
      <c r="BJ2" s="199"/>
      <c r="BK2" s="199"/>
      <c r="BL2" s="344"/>
      <c r="BM2" s="344"/>
      <c r="BN2" s="423" t="s">
        <v>229</v>
      </c>
      <c r="BO2" s="424"/>
      <c r="BP2" s="424"/>
      <c r="BQ2" s="425"/>
      <c r="BR2" s="199"/>
      <c r="BS2" s="199"/>
      <c r="BT2" s="344"/>
      <c r="BU2" s="344"/>
      <c r="BV2" s="423" t="s">
        <v>232</v>
      </c>
      <c r="BW2" s="424"/>
      <c r="BX2" s="424"/>
      <c r="BY2" s="425"/>
      <c r="BZ2" s="199"/>
      <c r="CA2" s="199"/>
      <c r="CB2" s="344"/>
      <c r="CC2" s="344"/>
      <c r="CD2" s="423" t="s">
        <v>224</v>
      </c>
      <c r="CE2" s="424"/>
      <c r="CF2" s="424"/>
      <c r="CG2" s="425"/>
      <c r="CH2" s="199"/>
      <c r="CI2" s="199"/>
      <c r="CJ2" s="344"/>
      <c r="CK2" s="344"/>
      <c r="CL2" s="447" t="s">
        <v>239</v>
      </c>
      <c r="CM2" s="448"/>
      <c r="CN2" s="448"/>
      <c r="CO2" s="449"/>
      <c r="CP2" s="199"/>
      <c r="CQ2" s="199"/>
      <c r="CR2" s="384" t="s">
        <v>238</v>
      </c>
      <c r="CS2" s="344"/>
    </row>
    <row r="3" spans="1:97" ht="16" thickBot="1" x14ac:dyDescent="0.25">
      <c r="A3" s="15"/>
      <c r="B3" s="426"/>
      <c r="C3" s="427"/>
      <c r="D3" s="427"/>
      <c r="E3" s="428"/>
      <c r="F3" s="199"/>
      <c r="G3" s="199"/>
      <c r="H3" s="4"/>
      <c r="I3" s="4"/>
      <c r="J3" s="426"/>
      <c r="K3" s="427"/>
      <c r="L3" s="427"/>
      <c r="M3" s="428"/>
      <c r="N3" s="199"/>
      <c r="O3" s="199"/>
      <c r="P3" s="4"/>
      <c r="Q3" s="4"/>
      <c r="R3" s="426"/>
      <c r="S3" s="427"/>
      <c r="T3" s="427"/>
      <c r="U3" s="428"/>
      <c r="V3" s="199"/>
      <c r="W3" s="199"/>
      <c r="X3" s="4"/>
      <c r="Y3" s="4"/>
      <c r="Z3" s="426"/>
      <c r="AA3" s="427"/>
      <c r="AB3" s="427"/>
      <c r="AC3" s="428"/>
      <c r="AD3" s="199"/>
      <c r="AE3" s="199"/>
      <c r="AF3" s="4"/>
      <c r="AG3" s="4"/>
      <c r="AH3" s="426"/>
      <c r="AI3" s="427"/>
      <c r="AJ3" s="427"/>
      <c r="AK3" s="428"/>
      <c r="AL3" s="199"/>
      <c r="AM3" s="199"/>
      <c r="AN3" s="4"/>
      <c r="AO3" s="4"/>
      <c r="AP3" s="426"/>
      <c r="AQ3" s="427"/>
      <c r="AR3" s="427"/>
      <c r="AS3" s="428"/>
      <c r="AT3" s="199"/>
      <c r="AU3" s="199"/>
      <c r="AV3" s="4"/>
      <c r="AW3" s="4"/>
      <c r="AX3" s="426"/>
      <c r="AY3" s="427"/>
      <c r="AZ3" s="427"/>
      <c r="BA3" s="428"/>
      <c r="BB3" s="199"/>
      <c r="BC3" s="199"/>
      <c r="BD3" s="4"/>
      <c r="BE3" s="4"/>
      <c r="BF3" s="426"/>
      <c r="BG3" s="427"/>
      <c r="BH3" s="427"/>
      <c r="BI3" s="428"/>
      <c r="BJ3" s="199"/>
      <c r="BK3" s="199"/>
      <c r="BL3" s="4"/>
      <c r="BM3" s="4"/>
      <c r="BN3" s="426"/>
      <c r="BO3" s="427"/>
      <c r="BP3" s="427"/>
      <c r="BQ3" s="428"/>
      <c r="BR3" s="199"/>
      <c r="BS3" s="199"/>
      <c r="BT3" s="4"/>
      <c r="BU3" s="4"/>
      <c r="BV3" s="426"/>
      <c r="BW3" s="427"/>
      <c r="BX3" s="427"/>
      <c r="BY3" s="428"/>
      <c r="BZ3" s="199"/>
      <c r="CA3" s="199"/>
      <c r="CB3" s="4"/>
      <c r="CC3" s="4"/>
      <c r="CD3" s="426"/>
      <c r="CE3" s="427"/>
      <c r="CF3" s="427"/>
      <c r="CG3" s="428"/>
      <c r="CH3" s="199"/>
      <c r="CI3" s="199"/>
      <c r="CJ3" s="4"/>
      <c r="CK3" s="4"/>
      <c r="CL3" s="450"/>
      <c r="CM3" s="451"/>
      <c r="CN3" s="451"/>
      <c r="CO3" s="452"/>
      <c r="CP3" s="199"/>
      <c r="CQ3" s="199"/>
      <c r="CR3" s="4"/>
      <c r="CS3" s="4"/>
    </row>
    <row r="4" spans="1:97" ht="16" thickBot="1" x14ac:dyDescent="0.25">
      <c r="A4" s="6"/>
      <c r="B4" s="429"/>
      <c r="C4" s="430"/>
      <c r="D4" s="430"/>
      <c r="E4" s="431"/>
      <c r="F4" s="199"/>
      <c r="G4" s="199"/>
      <c r="H4" s="4"/>
      <c r="I4" s="4"/>
      <c r="J4" s="429"/>
      <c r="K4" s="430"/>
      <c r="L4" s="430"/>
      <c r="M4" s="431"/>
      <c r="N4" s="199"/>
      <c r="O4" s="199"/>
      <c r="P4" s="4"/>
      <c r="Q4" s="4"/>
      <c r="R4" s="429"/>
      <c r="S4" s="430"/>
      <c r="T4" s="430"/>
      <c r="U4" s="431"/>
      <c r="V4" s="199"/>
      <c r="W4" s="199"/>
      <c r="X4" s="4"/>
      <c r="Y4" s="4"/>
      <c r="Z4" s="429"/>
      <c r="AA4" s="430"/>
      <c r="AB4" s="430"/>
      <c r="AC4" s="431"/>
      <c r="AD4" s="199"/>
      <c r="AE4" s="199"/>
      <c r="AF4" s="4"/>
      <c r="AG4" s="4"/>
      <c r="AH4" s="429"/>
      <c r="AI4" s="430"/>
      <c r="AJ4" s="430"/>
      <c r="AK4" s="431"/>
      <c r="AL4" s="199"/>
      <c r="AM4" s="199"/>
      <c r="AN4" s="4"/>
      <c r="AO4" s="4"/>
      <c r="AP4" s="429"/>
      <c r="AQ4" s="430"/>
      <c r="AR4" s="430"/>
      <c r="AS4" s="431"/>
      <c r="AT4" s="199"/>
      <c r="AU4" s="199"/>
      <c r="AV4" s="4"/>
      <c r="AW4" s="4"/>
      <c r="AX4" s="429"/>
      <c r="AY4" s="430"/>
      <c r="AZ4" s="430"/>
      <c r="BA4" s="431"/>
      <c r="BB4" s="199"/>
      <c r="BC4" s="199"/>
      <c r="BD4" s="4"/>
      <c r="BE4" s="4"/>
      <c r="BF4" s="429"/>
      <c r="BG4" s="430"/>
      <c r="BH4" s="430"/>
      <c r="BI4" s="431"/>
      <c r="BJ4" s="199"/>
      <c r="BK4" s="199"/>
      <c r="BL4" s="4"/>
      <c r="BM4" s="4"/>
      <c r="BN4" s="429"/>
      <c r="BO4" s="430"/>
      <c r="BP4" s="430"/>
      <c r="BQ4" s="431"/>
      <c r="BR4" s="199"/>
      <c r="BS4" s="199"/>
      <c r="BT4" s="4"/>
      <c r="BU4" s="4"/>
      <c r="BV4" s="429"/>
      <c r="BW4" s="430"/>
      <c r="BX4" s="430"/>
      <c r="BY4" s="431"/>
      <c r="BZ4" s="199"/>
      <c r="CA4" s="199"/>
      <c r="CB4" s="4"/>
      <c r="CC4" s="4"/>
      <c r="CD4" s="429"/>
      <c r="CE4" s="430"/>
      <c r="CF4" s="430"/>
      <c r="CG4" s="431"/>
      <c r="CH4" s="199"/>
      <c r="CI4" s="199"/>
      <c r="CJ4" s="4"/>
      <c r="CK4" s="4"/>
      <c r="CL4" s="453"/>
      <c r="CM4" s="454"/>
      <c r="CN4" s="454"/>
      <c r="CO4" s="455"/>
      <c r="CP4" s="199"/>
      <c r="CQ4" s="199"/>
      <c r="CR4" s="4"/>
      <c r="CS4" s="4"/>
    </row>
    <row r="5" spans="1:97" s="24" customFormat="1" x14ac:dyDescent="0.2">
      <c r="A5" s="23" t="s">
        <v>149</v>
      </c>
      <c r="B5" s="441">
        <v>1600</v>
      </c>
      <c r="C5" s="442"/>
      <c r="D5" s="442"/>
      <c r="E5" s="443"/>
      <c r="F5" s="199"/>
      <c r="G5" s="199"/>
      <c r="H5" s="232"/>
      <c r="I5" s="232"/>
      <c r="J5" s="441">
        <v>1600</v>
      </c>
      <c r="K5" s="442"/>
      <c r="L5" s="442"/>
      <c r="M5" s="443"/>
      <c r="N5" s="199"/>
      <c r="O5" s="199"/>
      <c r="P5" s="232"/>
      <c r="Q5" s="232"/>
      <c r="R5" s="357">
        <v>1600</v>
      </c>
      <c r="S5" s="358"/>
      <c r="T5" s="358"/>
      <c r="U5" s="359"/>
      <c r="V5" s="199"/>
      <c r="W5" s="199"/>
      <c r="X5" s="232"/>
      <c r="Y5" s="232"/>
      <c r="Z5" s="441">
        <v>1600</v>
      </c>
      <c r="AA5" s="442"/>
      <c r="AB5" s="442"/>
      <c r="AC5" s="443"/>
      <c r="AD5" s="199"/>
      <c r="AE5" s="199"/>
      <c r="AF5" s="232"/>
      <c r="AG5" s="232"/>
      <c r="AH5" s="357">
        <v>1600</v>
      </c>
      <c r="AI5" s="358"/>
      <c r="AJ5" s="358"/>
      <c r="AK5" s="359"/>
      <c r="AL5" s="199"/>
      <c r="AM5" s="199"/>
      <c r="AN5" s="232"/>
      <c r="AO5" s="232"/>
      <c r="AP5" s="441">
        <v>1600</v>
      </c>
      <c r="AQ5" s="442"/>
      <c r="AR5" s="442"/>
      <c r="AS5" s="443"/>
      <c r="AT5" s="199"/>
      <c r="AU5" s="199"/>
      <c r="AV5" s="232"/>
      <c r="AW5" s="232"/>
      <c r="AX5" s="357">
        <v>1600</v>
      </c>
      <c r="AY5" s="358"/>
      <c r="AZ5" s="358"/>
      <c r="BA5" s="359"/>
      <c r="BB5" s="199"/>
      <c r="BC5" s="199"/>
      <c r="BD5" s="232"/>
      <c r="BE5" s="232"/>
      <c r="BF5" s="441">
        <v>1600</v>
      </c>
      <c r="BG5" s="442"/>
      <c r="BH5" s="442"/>
      <c r="BI5" s="443"/>
      <c r="BJ5" s="199"/>
      <c r="BK5" s="199"/>
      <c r="BL5" s="232"/>
      <c r="BM5" s="232"/>
      <c r="BN5" s="441">
        <v>1600</v>
      </c>
      <c r="BO5" s="442"/>
      <c r="BP5" s="442"/>
      <c r="BQ5" s="443"/>
      <c r="BR5" s="199"/>
      <c r="BS5" s="199"/>
      <c r="BT5" s="232"/>
      <c r="BU5" s="232"/>
      <c r="BV5" s="441">
        <v>1600</v>
      </c>
      <c r="BW5" s="442"/>
      <c r="BX5" s="442"/>
      <c r="BY5" s="443"/>
      <c r="BZ5" s="199"/>
      <c r="CA5" s="199"/>
      <c r="CB5" s="232"/>
      <c r="CC5" s="232"/>
      <c r="CD5" s="441">
        <v>1600</v>
      </c>
      <c r="CE5" s="442"/>
      <c r="CF5" s="442"/>
      <c r="CG5" s="443"/>
      <c r="CH5" s="199"/>
      <c r="CI5" s="199"/>
      <c r="CJ5" s="232"/>
      <c r="CK5" s="232"/>
      <c r="CL5" s="441">
        <v>1600</v>
      </c>
      <c r="CM5" s="442"/>
      <c r="CN5" s="442"/>
      <c r="CO5" s="443"/>
      <c r="CP5" s="199"/>
      <c r="CQ5" s="199"/>
      <c r="CR5" s="232"/>
      <c r="CS5" s="232"/>
    </row>
    <row r="6" spans="1:97"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2">
      <c r="A7" s="211" t="s">
        <v>67</v>
      </c>
      <c r="B7" s="224">
        <v>0</v>
      </c>
      <c r="C7" s="224">
        <v>0</v>
      </c>
      <c r="D7" s="156">
        <f>B7+(C7/B5)</f>
        <v>0</v>
      </c>
      <c r="E7" s="157"/>
      <c r="F7" s="212"/>
      <c r="G7" s="212"/>
      <c r="H7" s="4"/>
      <c r="I7" s="4"/>
      <c r="J7" s="320">
        <f>B129</f>
        <v>40</v>
      </c>
      <c r="K7" s="321">
        <f>C129</f>
        <v>-57550</v>
      </c>
      <c r="L7" s="322">
        <f>D129</f>
        <v>4.03125</v>
      </c>
      <c r="M7" s="157"/>
      <c r="N7" s="212"/>
      <c r="O7" s="212"/>
      <c r="P7" s="382" t="s">
        <v>215</v>
      </c>
      <c r="Q7" s="382"/>
      <c r="R7" s="320">
        <f>J129</f>
        <v>115</v>
      </c>
      <c r="S7" s="321">
        <f>K129</f>
        <v>-136450</v>
      </c>
      <c r="T7" s="322">
        <f>L129</f>
        <v>29.71875</v>
      </c>
      <c r="U7" s="157"/>
      <c r="V7" s="212"/>
      <c r="W7" s="212"/>
      <c r="X7" s="382" t="s">
        <v>216</v>
      </c>
      <c r="Y7" s="382"/>
      <c r="Z7" s="178">
        <f>R129</f>
        <v>0</v>
      </c>
      <c r="AA7" s="179">
        <f>S129</f>
        <v>-224650</v>
      </c>
      <c r="AB7" s="180">
        <f>T129</f>
        <v>-25.40625</v>
      </c>
      <c r="AC7" s="157"/>
      <c r="AD7" s="212"/>
      <c r="AE7" s="212"/>
      <c r="AF7" s="4"/>
      <c r="AG7" s="4"/>
      <c r="AH7" s="178">
        <f>Z129</f>
        <v>15</v>
      </c>
      <c r="AI7" s="179">
        <f>AA129</f>
        <v>-314150</v>
      </c>
      <c r="AJ7" s="180">
        <f>AB129</f>
        <v>-66.34375</v>
      </c>
      <c r="AK7" s="157"/>
      <c r="AL7" s="212"/>
      <c r="AM7" s="212"/>
      <c r="AN7" s="4"/>
      <c r="AO7" s="4"/>
      <c r="AP7" s="178">
        <f>AH129</f>
        <v>15</v>
      </c>
      <c r="AQ7" s="179">
        <f>AI129</f>
        <v>-383850</v>
      </c>
      <c r="AR7" s="180">
        <f>AJ129</f>
        <v>-109.90625</v>
      </c>
      <c r="AS7" s="157"/>
      <c r="AT7" s="212"/>
      <c r="AU7" s="212"/>
      <c r="AV7" s="4"/>
      <c r="AW7" s="4"/>
      <c r="AX7" s="178">
        <f>AP129</f>
        <v>30</v>
      </c>
      <c r="AY7" s="179">
        <f>AQ129</f>
        <v>-444450</v>
      </c>
      <c r="AZ7" s="180">
        <f>AR129</f>
        <v>-132.78125</v>
      </c>
      <c r="BA7" s="157"/>
      <c r="BB7" s="212"/>
      <c r="BC7" s="212"/>
      <c r="BD7" s="4"/>
      <c r="BE7" s="4"/>
      <c r="BF7" s="178">
        <f>AX129</f>
        <v>30</v>
      </c>
      <c r="BG7" s="179">
        <f>AY129</f>
        <v>-519450</v>
      </c>
      <c r="BH7" s="180">
        <f>AZ129</f>
        <v>-179.65625</v>
      </c>
      <c r="BI7" s="157"/>
      <c r="BJ7" s="212"/>
      <c r="BK7" s="212"/>
      <c r="BL7" s="4"/>
      <c r="BM7" s="4"/>
      <c r="BN7" s="178">
        <f>BF129</f>
        <v>45</v>
      </c>
      <c r="BO7" s="179">
        <f>BG129</f>
        <v>-581050</v>
      </c>
      <c r="BP7" s="180">
        <f>BH129</f>
        <v>-202.53125</v>
      </c>
      <c r="BQ7" s="157"/>
      <c r="BR7" s="212"/>
      <c r="BS7" s="212"/>
      <c r="BT7" s="4"/>
      <c r="BU7" s="4"/>
      <c r="BV7" s="178">
        <f>BN129</f>
        <v>45</v>
      </c>
      <c r="BW7" s="179">
        <f>BO129</f>
        <v>-653050</v>
      </c>
      <c r="BX7" s="180">
        <f>BP129</f>
        <v>-247.53125</v>
      </c>
      <c r="BY7" s="157"/>
      <c r="BZ7" s="212"/>
      <c r="CA7" s="212"/>
      <c r="CB7" s="4"/>
      <c r="CC7" s="4"/>
      <c r="CD7" s="178">
        <f>BV129</f>
        <v>50</v>
      </c>
      <c r="CE7" s="179">
        <f>BW129</f>
        <v>-721150</v>
      </c>
      <c r="CF7" s="180">
        <f>BX129</f>
        <v>-285.09375</v>
      </c>
      <c r="CG7" s="157"/>
      <c r="CH7" s="212"/>
      <c r="CI7" s="212"/>
      <c r="CJ7" s="382" t="s">
        <v>225</v>
      </c>
      <c r="CK7" s="4"/>
      <c r="CL7" s="178">
        <f>CD129</f>
        <v>50</v>
      </c>
      <c r="CM7" s="179">
        <f>CE129</f>
        <v>-815650</v>
      </c>
      <c r="CN7" s="180">
        <f>CF129</f>
        <v>-344.15625</v>
      </c>
      <c r="CO7" s="157"/>
      <c r="CP7" s="212"/>
      <c r="CQ7" s="212"/>
      <c r="CR7" s="4"/>
      <c r="CS7" s="4"/>
    </row>
    <row r="8" spans="1:97"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6" thickBot="1" x14ac:dyDescent="0.25">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6" thickBot="1" x14ac:dyDescent="0.25">
      <c r="A10" s="10" t="s">
        <v>15</v>
      </c>
      <c r="B10" s="278">
        <v>0</v>
      </c>
      <c r="C10" s="279">
        <v>0</v>
      </c>
      <c r="D10" s="280">
        <f>B10+(C10/B5)</f>
        <v>0</v>
      </c>
      <c r="E10" s="162">
        <f>D10/D14%</f>
        <v>0</v>
      </c>
      <c r="F10" s="200"/>
      <c r="G10" s="200"/>
      <c r="H10" s="4"/>
      <c r="I10" s="4"/>
      <c r="J10" s="278">
        <v>0</v>
      </c>
      <c r="K10" s="279">
        <v>0</v>
      </c>
      <c r="L10" s="280">
        <f>J10+(K10/J5)</f>
        <v>0</v>
      </c>
      <c r="M10" s="162">
        <f>L10/L14%</f>
        <v>0</v>
      </c>
      <c r="N10" s="200"/>
      <c r="O10" s="200"/>
      <c r="P10" s="4"/>
      <c r="Q10" s="4"/>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7" ht="16" thickBot="1" x14ac:dyDescent="0.25">
      <c r="A11" s="10" t="s">
        <v>120</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f>T11/T14%</f>
        <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f>AR11/AR14%</f>
        <v>0</v>
      </c>
      <c r="AT11" s="200"/>
      <c r="AU11" s="200"/>
      <c r="AV11" s="4"/>
      <c r="AW11" s="4"/>
      <c r="AX11" s="278">
        <v>0</v>
      </c>
      <c r="AY11" s="279">
        <v>0</v>
      </c>
      <c r="AZ11" s="158">
        <f>AX11+(AY11/AX5)</f>
        <v>0</v>
      </c>
      <c r="BA11" s="162">
        <f>AZ11/AZ14%</f>
        <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f>BP11/BP14%</f>
        <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97" ht="16" thickBot="1" x14ac:dyDescent="0.25">
      <c r="A12" s="10" t="s">
        <v>26</v>
      </c>
      <c r="B12" s="278">
        <v>0</v>
      </c>
      <c r="C12" s="279">
        <v>74000</v>
      </c>
      <c r="D12" s="280">
        <f>B12+(C12/B5)</f>
        <v>46.25</v>
      </c>
      <c r="E12" s="162">
        <f>D12/D14%</f>
        <v>70.075757575757578</v>
      </c>
      <c r="F12" s="200"/>
      <c r="G12" s="200"/>
      <c r="H12" s="4" t="s">
        <v>188</v>
      </c>
      <c r="I12" s="4"/>
      <c r="J12" s="278">
        <v>15</v>
      </c>
      <c r="K12" s="279">
        <v>92000</v>
      </c>
      <c r="L12" s="280">
        <f>J12+(K12/J5)</f>
        <v>72.5</v>
      </c>
      <c r="M12" s="162">
        <f>L12/L14%</f>
        <v>100</v>
      </c>
      <c r="N12" s="200"/>
      <c r="O12" s="200"/>
      <c r="P12" s="4" t="s">
        <v>189</v>
      </c>
      <c r="Q12" s="4"/>
      <c r="R12" s="278">
        <v>0</v>
      </c>
      <c r="S12" s="279">
        <v>74000</v>
      </c>
      <c r="T12" s="280">
        <f>R12+(S12/R5)</f>
        <v>46.25</v>
      </c>
      <c r="U12" s="162">
        <f>T12/T14%</f>
        <v>100</v>
      </c>
      <c r="V12" s="200"/>
      <c r="W12" s="200"/>
      <c r="X12" s="379" t="s">
        <v>188</v>
      </c>
      <c r="Y12" s="4"/>
      <c r="Z12" s="278">
        <v>15</v>
      </c>
      <c r="AA12" s="279">
        <v>92000</v>
      </c>
      <c r="AB12" s="158">
        <f>Z12+(AA12/Z5)</f>
        <v>72.5</v>
      </c>
      <c r="AC12" s="162">
        <f>AB12/AB14%</f>
        <v>55.449330783938812</v>
      </c>
      <c r="AD12" s="200"/>
      <c r="AE12" s="200"/>
      <c r="AF12" s="379" t="s">
        <v>194</v>
      </c>
      <c r="AG12" s="4"/>
      <c r="AH12" s="278">
        <v>0</v>
      </c>
      <c r="AI12" s="279">
        <v>74000</v>
      </c>
      <c r="AJ12" s="158">
        <f>AH12+(AI12/AH5)</f>
        <v>46.25</v>
      </c>
      <c r="AK12" s="162">
        <f>AJ12/AJ14%</f>
        <v>89.156626506024082</v>
      </c>
      <c r="AL12" s="200"/>
      <c r="AM12" s="200"/>
      <c r="AN12" s="4" t="s">
        <v>195</v>
      </c>
      <c r="AO12" s="4"/>
      <c r="AP12" s="278">
        <v>15</v>
      </c>
      <c r="AQ12" s="279">
        <v>92000</v>
      </c>
      <c r="AR12" s="158">
        <f>AP12+(AQ12/AP5)</f>
        <v>72.5</v>
      </c>
      <c r="AS12" s="162">
        <f>AR12/AR14%</f>
        <v>100</v>
      </c>
      <c r="AT12" s="200"/>
      <c r="AU12" s="200"/>
      <c r="AV12" s="4" t="s">
        <v>196</v>
      </c>
      <c r="AW12" s="4"/>
      <c r="AX12" s="278">
        <v>0</v>
      </c>
      <c r="AY12" s="279">
        <v>74000</v>
      </c>
      <c r="AZ12" s="158">
        <f>AX12+(AY12/AX5)</f>
        <v>46.25</v>
      </c>
      <c r="BA12" s="162">
        <f>AZ12/AZ14%</f>
        <v>100</v>
      </c>
      <c r="BB12" s="200"/>
      <c r="BC12" s="200"/>
      <c r="BD12" s="4" t="s">
        <v>195</v>
      </c>
      <c r="BE12" s="4"/>
      <c r="BF12" s="278">
        <v>15</v>
      </c>
      <c r="BG12" s="279">
        <v>92000</v>
      </c>
      <c r="BH12" s="158">
        <f>BF12+(BG12/BF5)</f>
        <v>72.5</v>
      </c>
      <c r="BI12" s="162">
        <f>BH12/BH14%</f>
        <v>86.567164179104481</v>
      </c>
      <c r="BJ12" s="200"/>
      <c r="BK12" s="200"/>
      <c r="BL12" s="4" t="s">
        <v>197</v>
      </c>
      <c r="BM12" s="4"/>
      <c r="BN12" s="278">
        <v>0</v>
      </c>
      <c r="BO12" s="279">
        <v>74000</v>
      </c>
      <c r="BP12" s="158">
        <f>BN12+(BO12/BN5)</f>
        <v>46.25</v>
      </c>
      <c r="BQ12" s="162">
        <f>BP12/BP14%</f>
        <v>89.805825242718441</v>
      </c>
      <c r="BR12" s="200"/>
      <c r="BS12" s="200"/>
      <c r="BT12" s="4" t="s">
        <v>226</v>
      </c>
      <c r="BU12" s="4"/>
      <c r="BV12" s="278">
        <v>15</v>
      </c>
      <c r="BW12" s="279">
        <v>92000</v>
      </c>
      <c r="BX12" s="158">
        <f>BV12+(BW12/BV5)</f>
        <v>72.5</v>
      </c>
      <c r="BY12" s="162">
        <f>BX12/BX14%</f>
        <v>100</v>
      </c>
      <c r="BZ12" s="200"/>
      <c r="CA12" s="200"/>
      <c r="CB12" s="4" t="s">
        <v>227</v>
      </c>
      <c r="CC12" s="4"/>
      <c r="CD12" s="278">
        <v>0</v>
      </c>
      <c r="CE12" s="279">
        <v>74000</v>
      </c>
      <c r="CF12" s="158">
        <f>CD12+(CE12/CD5)</f>
        <v>46.25</v>
      </c>
      <c r="CG12" s="162">
        <f>CF12/CF14%</f>
        <v>93.670886075949369</v>
      </c>
      <c r="CH12" s="200"/>
      <c r="CI12" s="200"/>
      <c r="CJ12" s="4" t="s">
        <v>228</v>
      </c>
      <c r="CK12" s="4"/>
      <c r="CL12" s="278">
        <v>15</v>
      </c>
      <c r="CM12" s="279">
        <v>92000</v>
      </c>
      <c r="CN12" s="158">
        <f>CL12+(CM12/CL5)</f>
        <v>72.5</v>
      </c>
      <c r="CO12" s="162">
        <f>CN12/CN14%</f>
        <v>27.884615384615383</v>
      </c>
      <c r="CP12" s="200"/>
      <c r="CQ12" s="379" t="s">
        <v>227</v>
      </c>
      <c r="CR12" s="4"/>
      <c r="CS12" s="4"/>
    </row>
    <row r="13" spans="1:97" ht="16" thickBot="1" x14ac:dyDescent="0.25">
      <c r="A13" s="11" t="s">
        <v>127</v>
      </c>
      <c r="B13" s="278">
        <v>0</v>
      </c>
      <c r="C13" s="279">
        <v>31600</v>
      </c>
      <c r="D13" s="280">
        <f>B13+(C13/B5)</f>
        <v>19.75</v>
      </c>
      <c r="E13" s="162">
        <f>D13/D14%</f>
        <v>29.924242424242422</v>
      </c>
      <c r="F13" s="199">
        <v>1</v>
      </c>
      <c r="G13" s="200"/>
      <c r="H13" s="380" t="s">
        <v>198</v>
      </c>
      <c r="I13" s="4"/>
      <c r="J13" s="278">
        <v>0</v>
      </c>
      <c r="K13" s="279">
        <v>0</v>
      </c>
      <c r="L13" s="280">
        <f>J13+(K13/J5)</f>
        <v>0</v>
      </c>
      <c r="M13" s="162">
        <f>L13/L14%</f>
        <v>0</v>
      </c>
      <c r="N13" s="199"/>
      <c r="O13" s="200"/>
      <c r="P13" s="4"/>
      <c r="Q13" s="4"/>
      <c r="R13" s="278">
        <v>0</v>
      </c>
      <c r="S13" s="279">
        <v>0</v>
      </c>
      <c r="T13" s="280">
        <f>R13+(S13/R5)</f>
        <v>0</v>
      </c>
      <c r="U13" s="162">
        <f>T13/T14%</f>
        <v>0</v>
      </c>
      <c r="V13" s="199"/>
      <c r="W13" s="200"/>
      <c r="X13" s="4"/>
      <c r="Y13" s="4"/>
      <c r="Z13" s="278">
        <v>0</v>
      </c>
      <c r="AA13" s="279">
        <v>93200</v>
      </c>
      <c r="AB13" s="158">
        <f>Z13+(AA13/Z5)</f>
        <v>58.25</v>
      </c>
      <c r="AC13" s="162">
        <f>AB13/AB14%</f>
        <v>44.550669216061181</v>
      </c>
      <c r="AD13" s="199"/>
      <c r="AE13" s="200"/>
      <c r="AF13" s="4" t="s">
        <v>212</v>
      </c>
      <c r="AG13" s="4"/>
      <c r="AH13" s="278">
        <v>0</v>
      </c>
      <c r="AI13" s="279">
        <v>9000</v>
      </c>
      <c r="AJ13" s="158">
        <f>AH13+(AI13/AH5)</f>
        <v>5.625</v>
      </c>
      <c r="AK13" s="162">
        <f>AJ13/AJ14%</f>
        <v>10.843373493975903</v>
      </c>
      <c r="AL13" s="199"/>
      <c r="AM13" s="200"/>
      <c r="AN13" s="4" t="s">
        <v>217</v>
      </c>
      <c r="AO13" s="4"/>
      <c r="AP13" s="278">
        <v>0</v>
      </c>
      <c r="AQ13" s="279">
        <v>0</v>
      </c>
      <c r="AR13" s="158">
        <f>AP13+(AQ13/AP5)</f>
        <v>0</v>
      </c>
      <c r="AS13" s="162">
        <f>AR13/AR14%</f>
        <v>0</v>
      </c>
      <c r="AT13" s="199"/>
      <c r="AU13" s="200"/>
      <c r="AV13" s="4"/>
      <c r="AW13" s="4"/>
      <c r="AX13" s="278">
        <v>0</v>
      </c>
      <c r="AY13" s="279">
        <v>0</v>
      </c>
      <c r="AZ13" s="158">
        <f>AX13+(AY13/AX5)</f>
        <v>0</v>
      </c>
      <c r="BA13" s="162">
        <f>AZ13/AZ14%</f>
        <v>0</v>
      </c>
      <c r="BB13" s="199"/>
      <c r="BC13" s="200"/>
      <c r="BD13" s="4"/>
      <c r="BE13" s="4"/>
      <c r="BF13" s="278">
        <v>0</v>
      </c>
      <c r="BG13" s="279">
        <v>18000</v>
      </c>
      <c r="BH13" s="158">
        <f>BF13+(BG13/BF5)</f>
        <v>11.25</v>
      </c>
      <c r="BI13" s="162">
        <f>BH13/BH14%</f>
        <v>13.432835820895521</v>
      </c>
      <c r="BJ13" s="199"/>
      <c r="BK13" s="200"/>
      <c r="BL13" s="4" t="s">
        <v>222</v>
      </c>
      <c r="BM13" s="4"/>
      <c r="BN13" s="278">
        <v>0</v>
      </c>
      <c r="BO13" s="279">
        <v>8400</v>
      </c>
      <c r="BP13" s="158">
        <f>BN13+(BO13/BN5)</f>
        <v>5.25</v>
      </c>
      <c r="BQ13" s="162">
        <f>BP13/BP14%</f>
        <v>10.194174757281553</v>
      </c>
      <c r="BR13" s="199">
        <v>1</v>
      </c>
      <c r="BS13" s="200"/>
      <c r="BT13" s="4" t="s">
        <v>230</v>
      </c>
      <c r="BU13" s="4"/>
      <c r="BV13" s="278">
        <v>0</v>
      </c>
      <c r="BW13" s="279">
        <v>0</v>
      </c>
      <c r="BX13" s="158">
        <f>BV13+(BW13/BV5)</f>
        <v>0</v>
      </c>
      <c r="BY13" s="162">
        <f>BX13/BX14%</f>
        <v>0</v>
      </c>
      <c r="BZ13" s="199"/>
      <c r="CA13" s="200"/>
      <c r="CB13" s="4"/>
      <c r="CC13" s="4"/>
      <c r="CD13" s="278">
        <v>0</v>
      </c>
      <c r="CE13" s="279">
        <v>5000</v>
      </c>
      <c r="CF13" s="158">
        <f>CD13+(CE13/CD5)</f>
        <v>3.125</v>
      </c>
      <c r="CG13" s="162">
        <f>CF13/CF14%</f>
        <v>6.3291139240506329</v>
      </c>
      <c r="CH13" s="199">
        <v>1</v>
      </c>
      <c r="CI13" s="200"/>
      <c r="CJ13" s="4" t="s">
        <v>231</v>
      </c>
      <c r="CK13" s="4"/>
      <c r="CL13" s="278">
        <v>0</v>
      </c>
      <c r="CM13" s="279">
        <v>300000</v>
      </c>
      <c r="CN13" s="158">
        <f>CL13+(CM13/CL5)</f>
        <v>187.5</v>
      </c>
      <c r="CO13" s="162">
        <f>CN13/CN14%</f>
        <v>72.115384615384613</v>
      </c>
      <c r="CP13" s="199">
        <v>1</v>
      </c>
      <c r="CQ13" s="200"/>
      <c r="CR13" s="4" t="s">
        <v>234</v>
      </c>
      <c r="CS13" s="4"/>
    </row>
    <row r="14" spans="1:97" x14ac:dyDescent="0.2">
      <c r="A14" s="173" t="s">
        <v>65</v>
      </c>
      <c r="B14" s="283">
        <f>SUM(B10:B13)</f>
        <v>0</v>
      </c>
      <c r="C14" s="283">
        <f>SUM(C10:C13)</f>
        <v>105600</v>
      </c>
      <c r="D14" s="284">
        <f>SUM(D10:D13)</f>
        <v>66</v>
      </c>
      <c r="E14" s="163">
        <f>SUM(E10:E13)</f>
        <v>100</v>
      </c>
      <c r="F14" s="201"/>
      <c r="G14" s="201"/>
      <c r="H14" s="4"/>
      <c r="I14" s="4"/>
      <c r="J14" s="307">
        <f>SUM(J10:J13)</f>
        <v>15</v>
      </c>
      <c r="K14" s="308">
        <f>SUM(K10:K13)</f>
        <v>92000</v>
      </c>
      <c r="L14" s="284">
        <f>SUM(L10:L13)</f>
        <v>72.5</v>
      </c>
      <c r="M14" s="163">
        <f>SUM(M10:M13)</f>
        <v>100</v>
      </c>
      <c r="N14" s="201"/>
      <c r="O14" s="201"/>
      <c r="P14" s="4"/>
      <c r="Q14" s="4"/>
      <c r="R14" s="307">
        <f>SUM(R10:R13)</f>
        <v>0</v>
      </c>
      <c r="S14" s="308">
        <f>SUM(S10:S13)</f>
        <v>74000</v>
      </c>
      <c r="T14" s="284">
        <f>SUM(T10:T13)</f>
        <v>46.25</v>
      </c>
      <c r="U14" s="163">
        <f>SUM(U10:U13)</f>
        <v>100</v>
      </c>
      <c r="V14" s="201"/>
      <c r="W14" s="201"/>
      <c r="X14" s="4"/>
      <c r="Y14" s="4"/>
      <c r="Z14" s="233">
        <f>SUM(Z10:Z13)</f>
        <v>15</v>
      </c>
      <c r="AA14" s="174">
        <f>SUM(AA10:AA13)</f>
        <v>185200</v>
      </c>
      <c r="AB14" s="128">
        <f>SUM(AB10:AB13)</f>
        <v>130.75</v>
      </c>
      <c r="AC14" s="163">
        <f>SUM(AC10:AC13)</f>
        <v>100</v>
      </c>
      <c r="AD14" s="201"/>
      <c r="AE14" s="201"/>
      <c r="AF14" s="4"/>
      <c r="AG14" s="4"/>
      <c r="AH14" s="233">
        <f>SUM(AH10:AH13)</f>
        <v>0</v>
      </c>
      <c r="AI14" s="308">
        <f>SUM(AI10:AI13)</f>
        <v>83000</v>
      </c>
      <c r="AJ14" s="284">
        <f>SUM(AJ10:AJ13)</f>
        <v>51.875</v>
      </c>
      <c r="AK14" s="163">
        <f>SUM(AK10:AK13)</f>
        <v>99.999999999999986</v>
      </c>
      <c r="AL14" s="201"/>
      <c r="AM14" s="201"/>
      <c r="AN14" s="332"/>
      <c r="AO14" s="332"/>
      <c r="AP14" s="307">
        <f>SUM(AP10:AP13)</f>
        <v>15</v>
      </c>
      <c r="AQ14" s="308">
        <f>SUM(AQ10:AQ13)</f>
        <v>92000</v>
      </c>
      <c r="AR14" s="284">
        <f>SUM(AR10:AR13)</f>
        <v>72.5</v>
      </c>
      <c r="AS14" s="163">
        <f>SUM(AS10:AS13)</f>
        <v>100</v>
      </c>
      <c r="AT14" s="201"/>
      <c r="AU14" s="201"/>
      <c r="AV14" s="332"/>
      <c r="AW14" s="332"/>
      <c r="AX14" s="307">
        <f>SUM(AX10:AX13)</f>
        <v>0</v>
      </c>
      <c r="AY14" s="308">
        <f>SUM(AY10:AY13)</f>
        <v>74000</v>
      </c>
      <c r="AZ14" s="284">
        <f>SUM(AZ10:AZ13)</f>
        <v>46.25</v>
      </c>
      <c r="BA14" s="163">
        <f>SUM(BA10:BA13)</f>
        <v>100</v>
      </c>
      <c r="BB14" s="201"/>
      <c r="BC14" s="201"/>
      <c r="BD14" s="4"/>
      <c r="BE14" s="4"/>
      <c r="BF14" s="233">
        <f>SUM(BF10:BF13)</f>
        <v>15</v>
      </c>
      <c r="BG14" s="174">
        <f>SUM(BG10:BG13)</f>
        <v>110000</v>
      </c>
      <c r="BH14" s="128">
        <f>SUM(BH10:BH13)</f>
        <v>83.75</v>
      </c>
      <c r="BI14" s="163">
        <f>SUM(BI10:BI13)</f>
        <v>100</v>
      </c>
      <c r="BJ14" s="201"/>
      <c r="BK14" s="201"/>
      <c r="BL14" s="4"/>
      <c r="BM14" s="4"/>
      <c r="BN14" s="233">
        <f>SUM(BN10:BN13)</f>
        <v>0</v>
      </c>
      <c r="BO14" s="174">
        <f>SUM(BO10:BO13)</f>
        <v>82400</v>
      </c>
      <c r="BP14" s="128">
        <f>SUM(BP10:BP13)</f>
        <v>51.5</v>
      </c>
      <c r="BQ14" s="163">
        <f>SUM(BQ10:BQ13)</f>
        <v>100</v>
      </c>
      <c r="BR14" s="201"/>
      <c r="BS14" s="201"/>
      <c r="BT14" s="4"/>
      <c r="BU14" s="4"/>
      <c r="BV14" s="233">
        <f>SUM(BV10:BV13)</f>
        <v>15</v>
      </c>
      <c r="BW14" s="174">
        <f>SUM(BW10:BW13)</f>
        <v>92000</v>
      </c>
      <c r="BX14" s="128">
        <f>SUM(BX10:BX13)</f>
        <v>72.5</v>
      </c>
      <c r="BY14" s="163">
        <f>SUM(BY10:BY13)</f>
        <v>100</v>
      </c>
      <c r="BZ14" s="201"/>
      <c r="CA14" s="201"/>
      <c r="CB14" s="4"/>
      <c r="CC14" s="4"/>
      <c r="CD14" s="233">
        <f>SUM(CD10:CD13)</f>
        <v>0</v>
      </c>
      <c r="CE14" s="174">
        <f>SUM(CE10:CE13)</f>
        <v>79000</v>
      </c>
      <c r="CF14" s="128">
        <f>SUM(CF10:CF13)</f>
        <v>49.375</v>
      </c>
      <c r="CG14" s="163">
        <f>SUM(CG10:CG13)</f>
        <v>100</v>
      </c>
      <c r="CH14" s="201"/>
      <c r="CI14" s="201"/>
      <c r="CJ14" s="4"/>
      <c r="CK14" s="4"/>
      <c r="CL14" s="233">
        <f>SUM(CL10:CL13)</f>
        <v>15</v>
      </c>
      <c r="CM14" s="174">
        <f>SUM(CM10:CM13)</f>
        <v>392000</v>
      </c>
      <c r="CN14" s="128">
        <f>SUM(CN10:CN13)</f>
        <v>260</v>
      </c>
      <c r="CO14" s="163">
        <f>SUM(CO10:CO13)</f>
        <v>100</v>
      </c>
      <c r="CP14" s="201"/>
      <c r="CQ14" s="201"/>
      <c r="CR14" s="4"/>
      <c r="CS14" s="4"/>
    </row>
    <row r="15" spans="1:97"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6" thickBot="1" x14ac:dyDescent="0.25">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121</v>
      </c>
      <c r="B17" s="278">
        <v>0</v>
      </c>
      <c r="C17" s="279">
        <v>0</v>
      </c>
      <c r="D17" s="280">
        <f>B17+(C17/B5)</f>
        <v>0</v>
      </c>
      <c r="E17" s="162">
        <f>D17/D23%</f>
        <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6" thickBot="1" x14ac:dyDescent="0.25">
      <c r="A18" s="62" t="s">
        <v>122</v>
      </c>
      <c r="B18" s="278">
        <v>40</v>
      </c>
      <c r="C18" s="279">
        <v>0</v>
      </c>
      <c r="D18" s="280">
        <f>B18+(C18/B5)</f>
        <v>40</v>
      </c>
      <c r="E18" s="162">
        <f>D18/D23%</f>
        <v>100</v>
      </c>
      <c r="F18" s="212"/>
      <c r="G18" s="200"/>
      <c r="H18" s="4" t="s">
        <v>199</v>
      </c>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123</v>
      </c>
      <c r="B19" s="278">
        <v>0</v>
      </c>
      <c r="C19" s="279">
        <v>0</v>
      </c>
      <c r="D19" s="280">
        <f>B19+(C19/B5)</f>
        <v>0</v>
      </c>
      <c r="E19" s="162">
        <f>D19/D23%</f>
        <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137</v>
      </c>
      <c r="B20" s="278">
        <v>0</v>
      </c>
      <c r="C20" s="279">
        <v>0</v>
      </c>
      <c r="D20" s="280">
        <f>B20+(C20/B5)</f>
        <v>0</v>
      </c>
      <c r="E20" s="162">
        <f>D20/D23%</f>
        <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124</v>
      </c>
      <c r="B21" s="281">
        <v>0</v>
      </c>
      <c r="C21" s="282">
        <v>0</v>
      </c>
      <c r="D21" s="280">
        <f>B21+(C21/B5)</f>
        <v>0</v>
      </c>
      <c r="E21" s="162">
        <f>D21/D23%</f>
        <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114</v>
      </c>
      <c r="B22" s="281">
        <v>0</v>
      </c>
      <c r="C22" s="287">
        <v>0</v>
      </c>
      <c r="D22" s="280">
        <f>B22+(C22/B5)</f>
        <v>0</v>
      </c>
      <c r="E22" s="162">
        <f>D22/D23%</f>
        <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65</v>
      </c>
      <c r="B23" s="283">
        <f>SUM(B17:B22)</f>
        <v>40</v>
      </c>
      <c r="C23" s="283">
        <f>SUM(C17:C22)</f>
        <v>0</v>
      </c>
      <c r="D23" s="284">
        <f>SUM(D17:D22)</f>
        <v>40</v>
      </c>
      <c r="E23" s="163">
        <f>SUM(E17:E22)</f>
        <v>100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129</v>
      </c>
      <c r="B26" s="278">
        <v>0</v>
      </c>
      <c r="C26" s="279">
        <v>0</v>
      </c>
      <c r="D26" s="280">
        <f>B26+(C26/B5)</f>
        <v>0</v>
      </c>
      <c r="E26" s="162" t="e">
        <f>D26/D36%</f>
        <v>#DIV/0!</v>
      </c>
      <c r="F26" s="199"/>
      <c r="G26" s="200"/>
      <c r="H26" s="4"/>
      <c r="I26" s="4"/>
      <c r="J26" s="278">
        <v>0</v>
      </c>
      <c r="K26" s="279">
        <v>0</v>
      </c>
      <c r="L26" s="280">
        <f>J26+(K26/J5)</f>
        <v>0</v>
      </c>
      <c r="M26" s="162">
        <f>L26/L36%</f>
        <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f>CN26/CN36%</f>
        <v>0</v>
      </c>
      <c r="CP26" s="199"/>
      <c r="CQ26" s="200"/>
      <c r="CR26" s="4"/>
      <c r="CS26" s="4"/>
    </row>
    <row r="27" spans="1:97" ht="16" thickBot="1" x14ac:dyDescent="0.25">
      <c r="A27" s="63" t="s">
        <v>130</v>
      </c>
      <c r="B27" s="278">
        <v>0</v>
      </c>
      <c r="C27" s="279">
        <v>0</v>
      </c>
      <c r="D27" s="280">
        <f>B27+(C27/B5)</f>
        <v>0</v>
      </c>
      <c r="E27" s="162" t="e">
        <f>D27/D36%</f>
        <v>#DIV/0!</v>
      </c>
      <c r="F27" s="212"/>
      <c r="G27" s="200"/>
      <c r="H27" s="4"/>
      <c r="I27" s="4"/>
      <c r="J27" s="278">
        <v>0</v>
      </c>
      <c r="K27" s="279">
        <v>0</v>
      </c>
      <c r="L27" s="280">
        <f>J27+(K27/J5)</f>
        <v>0</v>
      </c>
      <c r="M27" s="162">
        <f>L27/L36%</f>
        <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f>CN27/CN36%</f>
        <v>0</v>
      </c>
      <c r="CP27" s="212"/>
      <c r="CQ27" s="200"/>
      <c r="CR27" s="4"/>
      <c r="CS27" s="4"/>
    </row>
    <row r="28" spans="1:97" ht="16" thickBot="1" x14ac:dyDescent="0.25">
      <c r="A28" s="63" t="s">
        <v>131</v>
      </c>
      <c r="B28" s="278">
        <v>0</v>
      </c>
      <c r="C28" s="279">
        <v>0</v>
      </c>
      <c r="D28" s="280">
        <f>B28+(C28/B5)</f>
        <v>0</v>
      </c>
      <c r="E28" s="162" t="e">
        <f>D28/D36%</f>
        <v>#DIV/0!</v>
      </c>
      <c r="F28" s="199"/>
      <c r="G28" s="200"/>
      <c r="H28" s="4"/>
      <c r="I28" s="4"/>
      <c r="J28" s="278">
        <v>0</v>
      </c>
      <c r="K28" s="279">
        <v>0</v>
      </c>
      <c r="L28" s="280">
        <f>J28+(K28/J5)</f>
        <v>0</v>
      </c>
      <c r="M28" s="162">
        <f>L28/L36%</f>
        <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f>CN28/CN36%</f>
        <v>0</v>
      </c>
      <c r="CP28" s="199"/>
      <c r="CQ28" s="200"/>
      <c r="CR28" s="4"/>
      <c r="CS28" s="4"/>
    </row>
    <row r="29" spans="1:97" ht="16" thickBot="1" x14ac:dyDescent="0.25">
      <c r="A29" s="63" t="s">
        <v>132</v>
      </c>
      <c r="B29" s="278">
        <v>0</v>
      </c>
      <c r="C29" s="279">
        <v>0</v>
      </c>
      <c r="D29" s="280">
        <f>B29+(C29/B5)</f>
        <v>0</v>
      </c>
      <c r="E29" s="162" t="e">
        <f>D29/D36%</f>
        <v>#DIV/0!</v>
      </c>
      <c r="F29" s="212"/>
      <c r="G29" s="200"/>
      <c r="H29" s="4"/>
      <c r="I29" s="4"/>
      <c r="J29" s="278">
        <v>0</v>
      </c>
      <c r="K29" s="279">
        <v>0</v>
      </c>
      <c r="L29" s="280">
        <f>J29+(K29/J5)</f>
        <v>0</v>
      </c>
      <c r="M29" s="162">
        <f>L29/L36%</f>
        <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f>CN29/CN36%</f>
        <v>0</v>
      </c>
      <c r="CP29" s="212"/>
      <c r="CQ29" s="200"/>
      <c r="CR29" s="4"/>
      <c r="CS29" s="4"/>
    </row>
    <row r="30" spans="1:97" ht="16" thickBot="1" x14ac:dyDescent="0.25">
      <c r="A30" s="63" t="s">
        <v>148</v>
      </c>
      <c r="B30" s="278">
        <v>0</v>
      </c>
      <c r="C30" s="282">
        <v>0</v>
      </c>
      <c r="D30" s="280">
        <f>B30+(C30/B5)</f>
        <v>0</v>
      </c>
      <c r="E30" s="162" t="e">
        <f>D30/D36%</f>
        <v>#DIV/0!</v>
      </c>
      <c r="F30" s="199"/>
      <c r="G30" s="200"/>
      <c r="H30" s="4"/>
      <c r="I30" s="4"/>
      <c r="J30" s="278">
        <v>100</v>
      </c>
      <c r="K30" s="282">
        <v>0</v>
      </c>
      <c r="L30" s="280">
        <f>J30+(K30/J5)</f>
        <v>100</v>
      </c>
      <c r="M30" s="162">
        <f>L30/L36%</f>
        <v>100</v>
      </c>
      <c r="N30" s="199"/>
      <c r="O30" s="200"/>
      <c r="P30" s="4" t="s">
        <v>200</v>
      </c>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f>CN30/CN36%</f>
        <v>0</v>
      </c>
      <c r="CP30" s="199"/>
      <c r="CQ30" s="200"/>
      <c r="CR30" s="4"/>
      <c r="CS30" s="4"/>
    </row>
    <row r="31" spans="1:97" ht="16" thickBot="1" x14ac:dyDescent="0.25">
      <c r="A31" s="63" t="s">
        <v>103</v>
      </c>
      <c r="B31" s="278">
        <v>0</v>
      </c>
      <c r="C31" s="282">
        <v>0</v>
      </c>
      <c r="D31" s="280">
        <f>B31+(C31/B5)</f>
        <v>0</v>
      </c>
      <c r="E31" s="162" t="e">
        <f>D31/D36%</f>
        <v>#DIV/0!</v>
      </c>
      <c r="F31" s="200"/>
      <c r="G31" s="200"/>
      <c r="H31" s="4"/>
      <c r="I31" s="4"/>
      <c r="J31" s="278">
        <v>0</v>
      </c>
      <c r="K31" s="282">
        <v>0</v>
      </c>
      <c r="L31" s="280">
        <f>J31+(K31/J5)</f>
        <v>0</v>
      </c>
      <c r="M31" s="162">
        <f>L31/L36%</f>
        <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f>CN31/CN36%</f>
        <v>0</v>
      </c>
      <c r="CP31" s="200"/>
      <c r="CQ31" s="200"/>
      <c r="CR31" s="4"/>
      <c r="CS31" s="4"/>
    </row>
    <row r="32" spans="1:97" ht="16" thickBot="1" x14ac:dyDescent="0.25">
      <c r="A32" s="63" t="s">
        <v>125</v>
      </c>
      <c r="B32" s="278">
        <v>0</v>
      </c>
      <c r="C32" s="282">
        <v>0</v>
      </c>
      <c r="D32" s="280">
        <f>B32+(C32/B5)</f>
        <v>0</v>
      </c>
      <c r="E32" s="162" t="e">
        <f>D32/D36%</f>
        <v>#DIV/0!</v>
      </c>
      <c r="F32" s="199"/>
      <c r="G32" s="200"/>
      <c r="H32" s="4"/>
      <c r="I32" s="4"/>
      <c r="J32" s="278">
        <v>0</v>
      </c>
      <c r="K32" s="282">
        <v>0</v>
      </c>
      <c r="L32" s="280">
        <f>J32+(K32/J5)</f>
        <v>0</v>
      </c>
      <c r="M32" s="162">
        <f>L32/L36%</f>
        <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150</v>
      </c>
      <c r="CM32" s="282">
        <v>0</v>
      </c>
      <c r="CN32" s="158">
        <f>CL32+(CM32/CL5)</f>
        <v>150</v>
      </c>
      <c r="CO32" s="162">
        <f>CN32/CN36%</f>
        <v>100</v>
      </c>
      <c r="CP32" s="199"/>
      <c r="CQ32" s="200"/>
      <c r="CR32" s="4" t="s">
        <v>235</v>
      </c>
      <c r="CS32" s="4"/>
    </row>
    <row r="33" spans="1:97" ht="16" thickBot="1" x14ac:dyDescent="0.25">
      <c r="A33" s="63" t="s">
        <v>79</v>
      </c>
      <c r="B33" s="278">
        <v>0</v>
      </c>
      <c r="C33" s="282">
        <v>0</v>
      </c>
      <c r="D33" s="280">
        <f>B33+(C33/B5)</f>
        <v>0</v>
      </c>
      <c r="E33" s="162" t="e">
        <f>D33/D36%</f>
        <v>#DIV/0!</v>
      </c>
      <c r="F33" s="212"/>
      <c r="G33" s="200"/>
      <c r="H33" s="4"/>
      <c r="I33" s="4"/>
      <c r="J33" s="278">
        <v>0</v>
      </c>
      <c r="K33" s="282">
        <v>0</v>
      </c>
      <c r="L33" s="280">
        <f>J33+(K33/J5)</f>
        <v>0</v>
      </c>
      <c r="M33" s="162">
        <f>L33/L36%</f>
        <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f>CN33/CN36%</f>
        <v>0</v>
      </c>
      <c r="CP33" s="212"/>
      <c r="CQ33" s="200"/>
      <c r="CR33" s="4"/>
      <c r="CS33" s="4"/>
    </row>
    <row r="34" spans="1:97" ht="16" thickBot="1" x14ac:dyDescent="0.25">
      <c r="A34" s="84" t="s">
        <v>133</v>
      </c>
      <c r="B34" s="278">
        <v>0</v>
      </c>
      <c r="C34" s="287">
        <v>0</v>
      </c>
      <c r="D34" s="280">
        <f>B34+(C34/B5)</f>
        <v>0</v>
      </c>
      <c r="E34" s="162" t="e">
        <f>D34/D36%</f>
        <v>#DIV/0!</v>
      </c>
      <c r="F34" s="200"/>
      <c r="G34" s="200"/>
      <c r="H34" s="4"/>
      <c r="I34" s="4"/>
      <c r="J34" s="278">
        <v>0</v>
      </c>
      <c r="K34" s="287">
        <v>0</v>
      </c>
      <c r="L34" s="280">
        <f>J34+(K34/J5)</f>
        <v>0</v>
      </c>
      <c r="M34" s="162">
        <f>L34/L36%</f>
        <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f>CN34/CN36%</f>
        <v>0</v>
      </c>
      <c r="CP34" s="200"/>
      <c r="CQ34" s="200"/>
      <c r="CR34" s="4"/>
      <c r="CS34" s="4"/>
    </row>
    <row r="35" spans="1:97" ht="16" thickBot="1" x14ac:dyDescent="0.25">
      <c r="A35" s="84" t="s">
        <v>134</v>
      </c>
      <c r="B35" s="278">
        <v>0</v>
      </c>
      <c r="C35" s="287">
        <v>0</v>
      </c>
      <c r="D35" s="280">
        <f>B35+(C35/B5)</f>
        <v>0</v>
      </c>
      <c r="E35" s="162" t="e">
        <f>D35/D36%</f>
        <v>#DIV/0!</v>
      </c>
      <c r="F35" s="200"/>
      <c r="G35" s="200"/>
      <c r="H35" s="4"/>
      <c r="I35" s="4"/>
      <c r="J35" s="278">
        <v>0</v>
      </c>
      <c r="K35" s="287">
        <v>0</v>
      </c>
      <c r="L35" s="280">
        <f>J35+(K35/J5)</f>
        <v>0</v>
      </c>
      <c r="M35" s="162">
        <f>L35/L36%</f>
        <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f>CN35/CN36%</f>
        <v>0</v>
      </c>
      <c r="CP35" s="200"/>
      <c r="CQ35" s="200"/>
      <c r="CR35" s="4"/>
      <c r="CS35" s="4"/>
    </row>
    <row r="36" spans="1:97" x14ac:dyDescent="0.2">
      <c r="A36" s="173" t="s">
        <v>30</v>
      </c>
      <c r="B36" s="283">
        <f>SUM(B26:B35)</f>
        <v>0</v>
      </c>
      <c r="C36" s="283">
        <f>SUM(C26:C35)</f>
        <v>0</v>
      </c>
      <c r="D36" s="284">
        <f>SUM(D26:D35)</f>
        <v>0</v>
      </c>
      <c r="E36" s="164" t="e">
        <f>SUM(E26:E35)</f>
        <v>#DIV/0!</v>
      </c>
      <c r="F36" s="202"/>
      <c r="G36" s="202"/>
      <c r="H36" s="4"/>
      <c r="I36" s="4"/>
      <c r="J36" s="307">
        <f>SUM(J26:J35)</f>
        <v>100</v>
      </c>
      <c r="K36" s="308">
        <f>SUM(K26:K35)</f>
        <v>0</v>
      </c>
      <c r="L36" s="284">
        <f>SUM(L26:L35)</f>
        <v>100</v>
      </c>
      <c r="M36" s="234">
        <f>SUM(M26:M35)</f>
        <v>100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150</v>
      </c>
      <c r="CM36" s="308">
        <f>SUM(CM26:CM35)</f>
        <v>0</v>
      </c>
      <c r="CN36" s="128">
        <f>SUM(CN26:CN35)</f>
        <v>150</v>
      </c>
      <c r="CO36" s="234">
        <f>SUM(CO26:CO35)</f>
        <v>100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27</v>
      </c>
      <c r="B39" s="281">
        <v>0</v>
      </c>
      <c r="C39" s="282">
        <v>68800</v>
      </c>
      <c r="D39" s="280">
        <f>B39+(C39/B5)</f>
        <v>43</v>
      </c>
      <c r="E39" s="162">
        <f>D39/D42%</f>
        <v>100</v>
      </c>
      <c r="F39" s="200"/>
      <c r="G39" s="200"/>
      <c r="H39" s="380" t="s">
        <v>201</v>
      </c>
      <c r="I39" s="4"/>
      <c r="J39" s="281">
        <v>40</v>
      </c>
      <c r="K39" s="282">
        <v>68800</v>
      </c>
      <c r="L39" s="280">
        <f>J39+(K39/J5)</f>
        <v>83</v>
      </c>
      <c r="M39" s="162">
        <f>L39/L42%</f>
        <v>98.516320474777444</v>
      </c>
      <c r="N39" s="200"/>
      <c r="O39" s="200"/>
      <c r="P39" s="4"/>
      <c r="Q39" s="4"/>
      <c r="R39" s="281">
        <v>0</v>
      </c>
      <c r="S39" s="282">
        <v>68800</v>
      </c>
      <c r="T39" s="280">
        <f>R39+(S39/R5)</f>
        <v>43</v>
      </c>
      <c r="U39" s="162">
        <f>T39/T42%</f>
        <v>98.567335243553003</v>
      </c>
      <c r="V39" s="200"/>
      <c r="W39" s="200"/>
      <c r="X39" s="4"/>
      <c r="Y39" s="4"/>
      <c r="Z39" s="281">
        <v>0</v>
      </c>
      <c r="AA39" s="282">
        <v>68800</v>
      </c>
      <c r="AB39" s="158">
        <f>Z39+(AA39/Z5)</f>
        <v>43</v>
      </c>
      <c r="AC39" s="162">
        <f>AB39/AB42%</f>
        <v>100</v>
      </c>
      <c r="AD39" s="200"/>
      <c r="AE39" s="200"/>
      <c r="AF39" s="4"/>
      <c r="AG39" s="4"/>
      <c r="AH39" s="281">
        <v>0</v>
      </c>
      <c r="AI39" s="282">
        <v>68800</v>
      </c>
      <c r="AJ39" s="280">
        <f>AH39+(AI39/AH5)</f>
        <v>43</v>
      </c>
      <c r="AK39" s="162">
        <f>AJ39/AJ42%</f>
        <v>100</v>
      </c>
      <c r="AL39" s="200"/>
      <c r="AM39" s="200"/>
      <c r="AN39" s="332"/>
      <c r="AO39" s="332"/>
      <c r="AP39" s="281">
        <v>0</v>
      </c>
      <c r="AQ39" s="282">
        <v>68800</v>
      </c>
      <c r="AR39" s="280">
        <f>AP39+(AQ39/AP5)</f>
        <v>43</v>
      </c>
      <c r="AS39" s="162">
        <f>AR39/AR42%</f>
        <v>100</v>
      </c>
      <c r="AT39" s="200"/>
      <c r="AU39" s="200"/>
      <c r="AV39" s="332"/>
      <c r="AW39" s="332"/>
      <c r="AX39" s="281">
        <v>0</v>
      </c>
      <c r="AY39" s="282">
        <v>68800</v>
      </c>
      <c r="AZ39" s="280">
        <f>AX39+(AY39/AX5)</f>
        <v>43</v>
      </c>
      <c r="BA39" s="162">
        <f>AZ39/AZ42%</f>
        <v>100</v>
      </c>
      <c r="BB39" s="200"/>
      <c r="BC39" s="200"/>
      <c r="BD39" s="4"/>
      <c r="BE39" s="4"/>
      <c r="BF39" s="281">
        <v>0</v>
      </c>
      <c r="BG39" s="282">
        <v>68800</v>
      </c>
      <c r="BH39" s="280">
        <f>BF39+(BG39/BF5)</f>
        <v>43</v>
      </c>
      <c r="BI39" s="162">
        <f>BH39/BH42%</f>
        <v>100</v>
      </c>
      <c r="BJ39" s="200"/>
      <c r="BK39" s="200"/>
      <c r="BL39" s="332"/>
      <c r="BM39" s="332"/>
      <c r="BN39" s="281">
        <v>0</v>
      </c>
      <c r="BO39" s="282">
        <v>68800</v>
      </c>
      <c r="BP39" s="280">
        <f>BN39+(BO39/BN5)</f>
        <v>43</v>
      </c>
      <c r="BQ39" s="162">
        <f>BP39/BP42%</f>
        <v>100</v>
      </c>
      <c r="BR39" s="200"/>
      <c r="BS39" s="200"/>
      <c r="BT39" s="4"/>
      <c r="BU39" s="4"/>
      <c r="BV39" s="281">
        <v>0</v>
      </c>
      <c r="BW39" s="282">
        <v>68800</v>
      </c>
      <c r="BX39" s="158">
        <f>BV39+(BW39/BV5)</f>
        <v>43</v>
      </c>
      <c r="BY39" s="162">
        <f>BX39/BX42%</f>
        <v>100</v>
      </c>
      <c r="BZ39" s="200"/>
      <c r="CA39" s="200"/>
      <c r="CB39" s="4"/>
      <c r="CC39" s="4"/>
      <c r="CD39" s="281">
        <v>0</v>
      </c>
      <c r="CE39" s="282">
        <v>68800</v>
      </c>
      <c r="CF39" s="158">
        <f>CD39+(CE39/CD5)</f>
        <v>43</v>
      </c>
      <c r="CG39" s="162">
        <f>CF39/CF42%</f>
        <v>100</v>
      </c>
      <c r="CH39" s="200"/>
      <c r="CI39" s="200"/>
      <c r="CJ39" s="4"/>
      <c r="CK39" s="4"/>
      <c r="CL39" s="281">
        <v>0</v>
      </c>
      <c r="CM39" s="282">
        <v>68800</v>
      </c>
      <c r="CN39" s="158">
        <f>CL39+(CM39/CL5)</f>
        <v>43</v>
      </c>
      <c r="CO39" s="162">
        <f>CN39/CN42%</f>
        <v>100</v>
      </c>
      <c r="CP39" s="200"/>
      <c r="CQ39" s="200"/>
      <c r="CR39" s="4" t="s">
        <v>236</v>
      </c>
      <c r="CS39" s="4"/>
    </row>
    <row r="40" spans="1:97" ht="16" thickBot="1" x14ac:dyDescent="0.25">
      <c r="A40" s="10" t="s">
        <v>29</v>
      </c>
      <c r="B40" s="281">
        <v>0</v>
      </c>
      <c r="C40" s="287">
        <v>0</v>
      </c>
      <c r="D40" s="280">
        <f>B40+(C40/B5)</f>
        <v>0</v>
      </c>
      <c r="E40" s="162">
        <f>D40/D42%</f>
        <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f>BP40/BP42%</f>
        <v>0</v>
      </c>
      <c r="BR40" s="200"/>
      <c r="BS40" s="200"/>
      <c r="BT40" s="4"/>
      <c r="BU40" s="4"/>
      <c r="BV40" s="281">
        <v>0</v>
      </c>
      <c r="BW40" s="287">
        <v>0</v>
      </c>
      <c r="BX40" s="158">
        <f>BV40+(BW40/BV5)</f>
        <v>0</v>
      </c>
      <c r="BY40" s="162">
        <f>BX40/BX42%</f>
        <v>0</v>
      </c>
      <c r="BZ40" s="200"/>
      <c r="CA40" s="200"/>
      <c r="CB40" s="4"/>
      <c r="CC40" s="4"/>
      <c r="CD40" s="281">
        <v>0</v>
      </c>
      <c r="CE40" s="287">
        <v>0</v>
      </c>
      <c r="CF40" s="158">
        <f>CD40+(CE40/CD5)</f>
        <v>0</v>
      </c>
      <c r="CG40" s="162">
        <f>CF40/CF42%</f>
        <v>0</v>
      </c>
      <c r="CH40" s="200"/>
      <c r="CI40" s="200"/>
      <c r="CJ40" s="4"/>
      <c r="CK40" s="4"/>
      <c r="CL40" s="281">
        <v>0</v>
      </c>
      <c r="CM40" s="287">
        <v>0</v>
      </c>
      <c r="CN40" s="158">
        <f>CL40+(CM40/CL5)</f>
        <v>0</v>
      </c>
      <c r="CO40" s="162">
        <f>CN40/CN42%</f>
        <v>0</v>
      </c>
      <c r="CP40" s="200"/>
      <c r="CQ40" s="200"/>
      <c r="CR40" s="4"/>
      <c r="CS40" s="4"/>
    </row>
    <row r="41" spans="1:97" ht="15" customHeight="1" x14ac:dyDescent="0.2">
      <c r="A41" s="11" t="s">
        <v>94</v>
      </c>
      <c r="B41" s="281">
        <v>0</v>
      </c>
      <c r="C41" s="287">
        <v>0</v>
      </c>
      <c r="D41" s="280">
        <f>B41+(C41/B5)</f>
        <v>0</v>
      </c>
      <c r="E41" s="162">
        <f>D41/D42%</f>
        <v>0</v>
      </c>
      <c r="F41" s="200"/>
      <c r="G41" s="200"/>
      <c r="H41" s="4"/>
      <c r="I41" s="4"/>
      <c r="J41" s="281">
        <v>0</v>
      </c>
      <c r="K41" s="287">
        <v>2000</v>
      </c>
      <c r="L41" s="280">
        <f>J41+(K41/J5)</f>
        <v>1.25</v>
      </c>
      <c r="M41" s="162">
        <f>L41/L42%</f>
        <v>1.4836795252225519</v>
      </c>
      <c r="N41" s="200"/>
      <c r="O41" s="200"/>
      <c r="P41" s="4" t="s">
        <v>202</v>
      </c>
      <c r="Q41" s="4"/>
      <c r="R41" s="281">
        <v>0</v>
      </c>
      <c r="S41" s="287">
        <v>1000</v>
      </c>
      <c r="T41" s="280">
        <f>R41+(S41/R5)</f>
        <v>0.625</v>
      </c>
      <c r="U41" s="162">
        <f>T41/T42%</f>
        <v>1.4326647564469912</v>
      </c>
      <c r="V41" s="200"/>
      <c r="W41" s="200"/>
      <c r="X41" s="379" t="s">
        <v>202</v>
      </c>
      <c r="Y41" s="4"/>
      <c r="Z41" s="281">
        <v>0</v>
      </c>
      <c r="AA41" s="287">
        <v>0</v>
      </c>
      <c r="AB41" s="158">
        <f>Z41+(AA41/Z5)</f>
        <v>0</v>
      </c>
      <c r="AC41" s="162">
        <f>AB41/AB42%</f>
        <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f>AZ41/AZ42%</f>
        <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f>BP41/BP42%</f>
        <v>0</v>
      </c>
      <c r="BR41" s="200"/>
      <c r="BS41" s="200"/>
      <c r="BT41" s="4"/>
      <c r="BU41" s="4"/>
      <c r="BV41" s="281">
        <v>0</v>
      </c>
      <c r="BW41" s="287">
        <v>0</v>
      </c>
      <c r="BX41" s="158">
        <f>BV41+(BW41/BV5)</f>
        <v>0</v>
      </c>
      <c r="BY41" s="162">
        <f>BX41/BX42%</f>
        <v>0</v>
      </c>
      <c r="BZ41" s="200"/>
      <c r="CA41" s="200"/>
      <c r="CB41" s="4"/>
      <c r="CC41" s="4"/>
      <c r="CD41" s="281">
        <v>0</v>
      </c>
      <c r="CE41" s="287">
        <v>0</v>
      </c>
      <c r="CF41" s="158">
        <f>CD41+(CE41/CD5)</f>
        <v>0</v>
      </c>
      <c r="CG41" s="162">
        <f>CF41/CF42%</f>
        <v>0</v>
      </c>
      <c r="CH41" s="200"/>
      <c r="CI41" s="200"/>
      <c r="CJ41" s="4"/>
      <c r="CK41" s="4"/>
      <c r="CL41" s="281">
        <v>0</v>
      </c>
      <c r="CM41" s="287">
        <v>0</v>
      </c>
      <c r="CN41" s="158">
        <f>CL41+(CM41/CL5)</f>
        <v>0</v>
      </c>
      <c r="CO41" s="162">
        <f>CN41/CN42%</f>
        <v>0</v>
      </c>
      <c r="CP41" s="200"/>
      <c r="CQ41" s="200"/>
      <c r="CR41" s="4"/>
      <c r="CS41" s="4"/>
    </row>
    <row r="42" spans="1:97" ht="16" thickBot="1" x14ac:dyDescent="0.25">
      <c r="A42" s="176" t="s">
        <v>30</v>
      </c>
      <c r="B42" s="291">
        <f>SUM(B39:B41)</f>
        <v>0</v>
      </c>
      <c r="C42" s="292">
        <f>SUM(C39:C41)</f>
        <v>68800</v>
      </c>
      <c r="D42" s="293">
        <f>SUM(D39:D41)</f>
        <v>43</v>
      </c>
      <c r="E42" s="166">
        <f>SUM(E39:E41)</f>
        <v>100</v>
      </c>
      <c r="F42" s="203"/>
      <c r="G42" s="203"/>
      <c r="H42" s="4"/>
      <c r="I42" s="4"/>
      <c r="J42" s="309">
        <f>SUM(J39:J41)</f>
        <v>40</v>
      </c>
      <c r="K42" s="309">
        <f>SUM(K39:K41)</f>
        <v>70800</v>
      </c>
      <c r="L42" s="293">
        <f>SUM(L39:L41)</f>
        <v>84.25</v>
      </c>
      <c r="M42" s="166">
        <f>SUM(M39:M41)</f>
        <v>100</v>
      </c>
      <c r="N42" s="203"/>
      <c r="O42" s="203"/>
      <c r="P42" s="4"/>
      <c r="Q42" s="4"/>
      <c r="R42" s="309">
        <f>SUM(R39:R41)</f>
        <v>0</v>
      </c>
      <c r="S42" s="310">
        <f>SUM(S39:S41)</f>
        <v>69800</v>
      </c>
      <c r="T42" s="293">
        <f>SUM(T39:T41)</f>
        <v>43.625</v>
      </c>
      <c r="U42" s="166">
        <f>SUM(U39:U41)</f>
        <v>100</v>
      </c>
      <c r="V42" s="203"/>
      <c r="W42" s="203"/>
      <c r="X42" s="4"/>
      <c r="Y42" s="4"/>
      <c r="Z42" s="309">
        <f>SUM(Z39:Z41)</f>
        <v>0</v>
      </c>
      <c r="AA42" s="310">
        <f>SUM(AA39:AA41)</f>
        <v>68800</v>
      </c>
      <c r="AB42" s="165">
        <f>SUM(AB39:AB41)</f>
        <v>43</v>
      </c>
      <c r="AC42" s="166">
        <f>SUM(AC39:AC41)</f>
        <v>100</v>
      </c>
      <c r="AD42" s="203"/>
      <c r="AE42" s="203"/>
      <c r="AF42" s="4"/>
      <c r="AG42" s="4"/>
      <c r="AH42" s="309">
        <f>SUM(AH39:AH41)</f>
        <v>0</v>
      </c>
      <c r="AI42" s="310">
        <f>SUM(AI39:AI41)</f>
        <v>68800</v>
      </c>
      <c r="AJ42" s="293">
        <f>SUM(AJ39:AJ41)</f>
        <v>43</v>
      </c>
      <c r="AK42" s="166">
        <f>SUM(AK39:AK41)</f>
        <v>100</v>
      </c>
      <c r="AL42" s="203"/>
      <c r="AM42" s="203"/>
      <c r="AN42" s="332"/>
      <c r="AO42" s="332"/>
      <c r="AP42" s="309">
        <f>SUM(AP39:AP41)</f>
        <v>0</v>
      </c>
      <c r="AQ42" s="310">
        <f>SUM(AQ39:AQ41)</f>
        <v>68800</v>
      </c>
      <c r="AR42" s="293">
        <f>SUM(AR39:AR41)</f>
        <v>43</v>
      </c>
      <c r="AS42" s="166">
        <f>SUM(AS39:AS41)</f>
        <v>100</v>
      </c>
      <c r="AT42" s="203"/>
      <c r="AU42" s="203"/>
      <c r="AV42" s="332"/>
      <c r="AW42" s="332"/>
      <c r="AX42" s="309">
        <f>SUM(AX39:AX41)</f>
        <v>0</v>
      </c>
      <c r="AY42" s="310">
        <f>SUM(AY39:AY41)</f>
        <v>68800</v>
      </c>
      <c r="AZ42" s="293">
        <f>SUM(AZ39:AZ41)</f>
        <v>43</v>
      </c>
      <c r="BA42" s="166">
        <f>SUM(BA39:BA41)</f>
        <v>100</v>
      </c>
      <c r="BB42" s="203"/>
      <c r="BC42" s="203"/>
      <c r="BD42" s="4"/>
      <c r="BE42" s="4"/>
      <c r="BF42" s="310">
        <f>SUM(BF39:BF41)</f>
        <v>0</v>
      </c>
      <c r="BG42" s="310">
        <f>SUM(BG39:BG41)</f>
        <v>68800</v>
      </c>
      <c r="BH42" s="293">
        <f>SUM(BH39:BH41)</f>
        <v>43</v>
      </c>
      <c r="BI42" s="166">
        <f>SUM(BI39:BI41)</f>
        <v>100</v>
      </c>
      <c r="BJ42" s="203"/>
      <c r="BK42" s="203"/>
      <c r="BL42" s="332"/>
      <c r="BM42" s="332"/>
      <c r="BN42" s="309">
        <f>SUM(BN39:BN41)</f>
        <v>0</v>
      </c>
      <c r="BO42" s="310">
        <f>SUM(BO39:BO41)</f>
        <v>68800</v>
      </c>
      <c r="BP42" s="293">
        <f>SUM(BP39:BP41)</f>
        <v>43</v>
      </c>
      <c r="BQ42" s="166">
        <f>SUM(BQ39:BQ41)</f>
        <v>100</v>
      </c>
      <c r="BR42" s="203"/>
      <c r="BS42" s="203"/>
      <c r="BT42" s="4"/>
      <c r="BU42" s="4"/>
      <c r="BV42" s="309">
        <f>SUM(BV39:BV41)</f>
        <v>0</v>
      </c>
      <c r="BW42" s="310">
        <f>SUM(BW39:BW41)</f>
        <v>68800</v>
      </c>
      <c r="BX42" s="165">
        <f>SUM(BX39:BX41)</f>
        <v>43</v>
      </c>
      <c r="BY42" s="166">
        <f>SUM(BY39:BY41)</f>
        <v>100</v>
      </c>
      <c r="BZ42" s="203"/>
      <c r="CA42" s="203"/>
      <c r="CB42" s="4"/>
      <c r="CC42" s="4"/>
      <c r="CD42" s="309">
        <f>SUM(CD39:CD41)</f>
        <v>0</v>
      </c>
      <c r="CE42" s="310">
        <f>SUM(CE39:CE41)</f>
        <v>68800</v>
      </c>
      <c r="CF42" s="165">
        <f>SUM(CF39:CF41)</f>
        <v>43</v>
      </c>
      <c r="CG42" s="166">
        <f>SUM(CG39:CG41)</f>
        <v>100</v>
      </c>
      <c r="CH42" s="203"/>
      <c r="CI42" s="203"/>
      <c r="CJ42" s="4"/>
      <c r="CK42" s="4"/>
      <c r="CL42" s="235">
        <f>SUM(CL39:CL41)</f>
        <v>0</v>
      </c>
      <c r="CM42" s="177">
        <f>SUM(CM39:CM41)</f>
        <v>68800</v>
      </c>
      <c r="CN42" s="165">
        <f>SUM(CN39:CN41)</f>
        <v>43</v>
      </c>
      <c r="CO42" s="166">
        <f>SUM(CO39:CO41)</f>
        <v>100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59</v>
      </c>
      <c r="B44" s="168">
        <f>B14+B23+B36-B42</f>
        <v>40</v>
      </c>
      <c r="C44" s="168">
        <f>C14+C23+C36-C42</f>
        <v>36800</v>
      </c>
      <c r="D44" s="168">
        <f>D14+D23+D36-D42</f>
        <v>63</v>
      </c>
      <c r="E44" s="169"/>
      <c r="F44" s="205"/>
      <c r="G44" s="205"/>
      <c r="H44" s="170"/>
      <c r="I44" s="170"/>
      <c r="J44" s="236">
        <f>J14+J23+J36-J42</f>
        <v>75</v>
      </c>
      <c r="K44" s="171">
        <f>K14+K23+K36-K42</f>
        <v>21200</v>
      </c>
      <c r="L44" s="168">
        <f>L14+L23+L36-L42</f>
        <v>88.25</v>
      </c>
      <c r="M44" s="169"/>
      <c r="N44" s="205"/>
      <c r="O44" s="205"/>
      <c r="P44" s="170"/>
      <c r="Q44" s="170"/>
      <c r="R44" s="236">
        <f>R14+R23+R36-R42</f>
        <v>0</v>
      </c>
      <c r="S44" s="171">
        <f>S14+S23+S36-S42</f>
        <v>4200</v>
      </c>
      <c r="T44" s="168">
        <f>T14+T23+T36-T42</f>
        <v>2.625</v>
      </c>
      <c r="U44" s="169"/>
      <c r="V44" s="205"/>
      <c r="W44" s="205"/>
      <c r="X44" s="170"/>
      <c r="Y44" s="170"/>
      <c r="Z44" s="236">
        <f>Z14+Z23+Z36-Z42</f>
        <v>15</v>
      </c>
      <c r="AA44" s="171">
        <f>AA14+AA23+AA36-AA42</f>
        <v>116400</v>
      </c>
      <c r="AB44" s="168">
        <f>AB14+AB23+AB36-AB42</f>
        <v>87.75</v>
      </c>
      <c r="AC44" s="169"/>
      <c r="AD44" s="205"/>
      <c r="AE44" s="205"/>
      <c r="AF44" s="170"/>
      <c r="AG44" s="170"/>
      <c r="AH44" s="236">
        <f>AH14+AH23+AH36-AH42</f>
        <v>0</v>
      </c>
      <c r="AI44" s="171">
        <f>AI14+AI23+AI36-AI42</f>
        <v>14200</v>
      </c>
      <c r="AJ44" s="168">
        <f>AJ14+AJ23+AJ36-AJ42</f>
        <v>8.875</v>
      </c>
      <c r="AK44" s="169"/>
      <c r="AL44" s="205"/>
      <c r="AM44" s="205"/>
      <c r="AN44" s="170"/>
      <c r="AO44" s="170"/>
      <c r="AP44" s="236">
        <f>AP14+AP23+AP36-AP42</f>
        <v>15</v>
      </c>
      <c r="AQ44" s="171">
        <f>AQ14+AQ23+AQ36-AQ42</f>
        <v>23200</v>
      </c>
      <c r="AR44" s="168">
        <f>AR14+AR23+AR36-AR42</f>
        <v>29.5</v>
      </c>
      <c r="AS44" s="169"/>
      <c r="AT44" s="205"/>
      <c r="AU44" s="205"/>
      <c r="AV44" s="170"/>
      <c r="AW44" s="170"/>
      <c r="AX44" s="236">
        <f>AX14+AX23+AX36-AX42</f>
        <v>0</v>
      </c>
      <c r="AY44" s="171">
        <f>AY14+AY23+AY36-AY42</f>
        <v>5200</v>
      </c>
      <c r="AZ44" s="168">
        <f>AZ14+AZ23+AZ36-AZ42</f>
        <v>3.25</v>
      </c>
      <c r="BA44" s="169"/>
      <c r="BB44" s="205"/>
      <c r="BC44" s="205"/>
      <c r="BD44" s="170"/>
      <c r="BE44" s="170"/>
      <c r="BF44" s="236">
        <f>BF14+BF23+BF36-BF42</f>
        <v>15</v>
      </c>
      <c r="BG44" s="171">
        <f>BG14+BG23+BG36-BG42</f>
        <v>41200</v>
      </c>
      <c r="BH44" s="168">
        <f>BH14+BH23+BH36-BH42</f>
        <v>40.75</v>
      </c>
      <c r="BI44" s="169"/>
      <c r="BJ44" s="205"/>
      <c r="BK44" s="205"/>
      <c r="BL44" s="170"/>
      <c r="BM44" s="170"/>
      <c r="BN44" s="236">
        <f>BN14+BN23+BN36-BN42</f>
        <v>0</v>
      </c>
      <c r="BO44" s="171">
        <f>BO14+BO23+BO36-BO42</f>
        <v>13600</v>
      </c>
      <c r="BP44" s="168">
        <f>BP14+BP23+BP36-BP42</f>
        <v>8.5</v>
      </c>
      <c r="BQ44" s="169"/>
      <c r="BR44" s="205"/>
      <c r="BS44" s="205"/>
      <c r="BT44" s="170"/>
      <c r="BU44" s="170"/>
      <c r="BV44" s="236">
        <f>BV14+BV23+BV36-BV42</f>
        <v>15</v>
      </c>
      <c r="BW44" s="171">
        <f>BW14+BW23+BW36-BW42</f>
        <v>23200</v>
      </c>
      <c r="BX44" s="168">
        <f>BX14+BX23+BX36-BX42</f>
        <v>29.5</v>
      </c>
      <c r="BY44" s="169"/>
      <c r="BZ44" s="205"/>
      <c r="CA44" s="205"/>
      <c r="CB44" s="170"/>
      <c r="CC44" s="170"/>
      <c r="CD44" s="236">
        <f>CD14+CD23+CD36-CD42</f>
        <v>0</v>
      </c>
      <c r="CE44" s="171">
        <f>CE14+CE23+CE36-CE42</f>
        <v>10200</v>
      </c>
      <c r="CF44" s="168">
        <f>CF14+CF23+CF36-CF42</f>
        <v>6.375</v>
      </c>
      <c r="CG44" s="169"/>
      <c r="CH44" s="205"/>
      <c r="CI44" s="205"/>
      <c r="CJ44" s="170"/>
      <c r="CK44" s="170"/>
      <c r="CL44" s="236">
        <f>CL14+CL23+CL36-CL42</f>
        <v>165</v>
      </c>
      <c r="CM44" s="171">
        <f>CM14+CM23+CM36-CM42</f>
        <v>323200</v>
      </c>
      <c r="CN44" s="168">
        <f>CN14+CN23+CN36-CN42</f>
        <v>367</v>
      </c>
      <c r="CO44" s="169"/>
      <c r="CP44" s="205"/>
      <c r="CQ44" s="205"/>
      <c r="CR44" s="170"/>
      <c r="CS44" s="170"/>
    </row>
    <row r="45" spans="1:97" ht="70" x14ac:dyDescent="0.2">
      <c r="A45" s="229"/>
      <c r="B45" s="335" t="str">
        <f>B2</f>
        <v>Week 1 / Visit 1 : 15 - 29 May 2019</v>
      </c>
      <c r="C45" s="336"/>
      <c r="D45" s="336"/>
      <c r="E45" s="337"/>
      <c r="F45" s="227"/>
      <c r="G45" s="227"/>
      <c r="H45" s="4"/>
      <c r="I45" s="4"/>
      <c r="J45" s="345" t="str">
        <f>J2</f>
        <v>Week 3 / Visit 2 : 30 May - 12 June 2019</v>
      </c>
      <c r="K45" s="346"/>
      <c r="L45" s="346"/>
      <c r="M45" s="347"/>
      <c r="N45" s="227"/>
      <c r="O45" s="227"/>
      <c r="P45" s="4"/>
      <c r="Q45" s="4"/>
      <c r="R45" s="335" t="str">
        <f>R2</f>
        <v>Week 5 / Visit 3 : 13 - 27 June 2019</v>
      </c>
      <c r="S45" s="336"/>
      <c r="T45" s="336"/>
      <c r="U45" s="337"/>
      <c r="V45" s="227"/>
      <c r="W45" s="227"/>
      <c r="X45" s="4"/>
      <c r="Y45" s="4"/>
      <c r="Z45" s="335" t="str">
        <f>Z2</f>
        <v>Week 7 / Visit 4 : 28 June - 11 July 2019</v>
      </c>
      <c r="AA45" s="336"/>
      <c r="AB45" s="336"/>
      <c r="AC45" s="337"/>
      <c r="AD45" s="227"/>
      <c r="AE45" s="227"/>
      <c r="AF45" s="4"/>
      <c r="AG45" s="4"/>
      <c r="AH45" s="335" t="str">
        <f>AH2</f>
        <v>Week 9 / Visit 5 : 12 - 25 July 2019</v>
      </c>
      <c r="AI45" s="336"/>
      <c r="AJ45" s="336"/>
      <c r="AK45" s="337"/>
      <c r="AL45" s="227"/>
      <c r="AM45" s="227"/>
      <c r="AN45" s="4"/>
      <c r="AO45" s="4"/>
      <c r="AP45" s="335" t="str">
        <f>AP2</f>
        <v>Week 11 / Visit 6 : 26 July - 8 August 2019</v>
      </c>
      <c r="AQ45" s="336"/>
      <c r="AR45" s="336"/>
      <c r="AS45" s="337"/>
      <c r="AT45" s="227"/>
      <c r="AU45" s="227"/>
      <c r="AV45" s="4"/>
      <c r="AW45" s="4"/>
      <c r="AX45" s="335" t="str">
        <f>AX2</f>
        <v>Week 13 / Visit 7 : 9 - 22 August 2019</v>
      </c>
      <c r="AY45" s="336"/>
      <c r="AZ45" s="336"/>
      <c r="BA45" s="337"/>
      <c r="BB45" s="227"/>
      <c r="BC45" s="227"/>
      <c r="BD45" s="4"/>
      <c r="BE45" s="4"/>
      <c r="BF45" s="335" t="str">
        <f>BF2</f>
        <v>Week 15 / Visit 8 : 23 August - 5 September 2019</v>
      </c>
      <c r="BG45" s="336"/>
      <c r="BH45" s="336"/>
      <c r="BI45" s="337"/>
      <c r="BJ45" s="227"/>
      <c r="BK45" s="227"/>
      <c r="BL45" s="4"/>
      <c r="BM45" s="4"/>
      <c r="BN45" s="335" t="str">
        <f>BN2</f>
        <v>Week 17 / Visit 9 : 6 - 19 Sep. 2019</v>
      </c>
      <c r="BO45" s="336"/>
      <c r="BP45" s="336"/>
      <c r="BQ45" s="337"/>
      <c r="BR45" s="227"/>
      <c r="BS45" s="227"/>
      <c r="BT45" s="4"/>
      <c r="BU45" s="4"/>
      <c r="BV45" s="335" t="str">
        <f>BV2</f>
        <v>Week 19 / Visit 10 : 20 Sep. - 3 Oct. 2019</v>
      </c>
      <c r="BW45" s="336"/>
      <c r="BX45" s="336"/>
      <c r="BY45" s="337"/>
      <c r="BZ45" s="227"/>
      <c r="CA45" s="227"/>
      <c r="CB45" s="4"/>
      <c r="CC45" s="4"/>
      <c r="CD45" s="335" t="str">
        <f>CD2</f>
        <v>Week 21 / Visit 11 : 4 - 17 Oct. 2019</v>
      </c>
      <c r="CE45" s="336"/>
      <c r="CF45" s="336"/>
      <c r="CG45" s="337"/>
      <c r="CH45" s="227"/>
      <c r="CI45" s="227"/>
      <c r="CJ45" s="4"/>
      <c r="CK45" s="4"/>
      <c r="CL45" s="335" t="str">
        <f>CL2</f>
        <v>Week 23 / Visit 12 : 18 - 31 Oct. 2019 (but interview in Dec.)</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35</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24000</v>
      </c>
      <c r="BH53" s="280">
        <f>BF53+(BG53/BF5)</f>
        <v>15</v>
      </c>
      <c r="BI53" s="162">
        <f>BH53/BH61%</f>
        <v>51.502145922746777</v>
      </c>
      <c r="BJ53" s="200"/>
      <c r="BK53" s="200"/>
      <c r="BL53" s="332" t="s">
        <v>223</v>
      </c>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2">
      <c r="A54" s="11" t="s">
        <v>0</v>
      </c>
      <c r="B54" s="276">
        <v>0</v>
      </c>
      <c r="C54" s="277">
        <v>6500</v>
      </c>
      <c r="D54" s="280">
        <f>B54+(C54/B5)</f>
        <v>4.0625</v>
      </c>
      <c r="E54" s="162">
        <f>D54/D61%</f>
        <v>28.260869565217394</v>
      </c>
      <c r="F54" s="200"/>
      <c r="G54" s="200"/>
      <c r="H54" s="354" t="s">
        <v>203</v>
      </c>
      <c r="I54" s="355"/>
      <c r="J54" s="276">
        <v>0</v>
      </c>
      <c r="K54" s="277">
        <v>7200</v>
      </c>
      <c r="L54" s="280">
        <f>J54+(K54/J5)</f>
        <v>4.5</v>
      </c>
      <c r="M54" s="162">
        <f>L54/L61%</f>
        <v>27.480916030534349</v>
      </c>
      <c r="N54" s="200"/>
      <c r="O54" s="200"/>
      <c r="P54" s="381" t="s">
        <v>203</v>
      </c>
      <c r="Q54" s="355"/>
      <c r="R54" s="276">
        <v>0</v>
      </c>
      <c r="S54" s="277">
        <v>6000</v>
      </c>
      <c r="T54" s="280">
        <f>R54+(S54/R5)</f>
        <v>3.75</v>
      </c>
      <c r="U54" s="162">
        <f>T54/T61%</f>
        <v>23.529411764705884</v>
      </c>
      <c r="V54" s="200"/>
      <c r="W54" s="200"/>
      <c r="X54" s="381" t="s">
        <v>203</v>
      </c>
      <c r="Y54" s="355"/>
      <c r="Z54" s="276">
        <v>0</v>
      </c>
      <c r="AA54" s="277">
        <v>8000</v>
      </c>
      <c r="AB54" s="158">
        <f>Z54+(AA54/Z5)</f>
        <v>5</v>
      </c>
      <c r="AC54" s="162">
        <f>AB54/AB61%</f>
        <v>29.304029304029303</v>
      </c>
      <c r="AD54" s="200"/>
      <c r="AE54" s="200"/>
      <c r="AF54" s="381" t="s">
        <v>203</v>
      </c>
      <c r="AG54" s="4"/>
      <c r="AH54" s="276">
        <v>0</v>
      </c>
      <c r="AI54" s="277">
        <v>7000</v>
      </c>
      <c r="AJ54" s="158">
        <f>AH54+(AI54/AH5)</f>
        <v>4.375</v>
      </c>
      <c r="AK54" s="162">
        <f>AJ54/AJ61%</f>
        <v>28.571428571428569</v>
      </c>
      <c r="AL54" s="200"/>
      <c r="AM54" s="200"/>
      <c r="AN54" s="4" t="s">
        <v>218</v>
      </c>
      <c r="AO54" s="4"/>
      <c r="AP54" s="276">
        <v>0</v>
      </c>
      <c r="AQ54" s="277">
        <v>5700</v>
      </c>
      <c r="AR54" s="158">
        <f>AP54+(AQ54/AP5)</f>
        <v>3.5625</v>
      </c>
      <c r="AS54" s="162">
        <f>AR54/AR61%</f>
        <v>24.568965517241381</v>
      </c>
      <c r="AT54" s="200"/>
      <c r="AU54" s="200"/>
      <c r="AV54" s="4" t="s">
        <v>218</v>
      </c>
      <c r="AW54" s="4"/>
      <c r="AX54" s="276">
        <v>0</v>
      </c>
      <c r="AY54" s="277">
        <v>7300</v>
      </c>
      <c r="AZ54" s="158">
        <f>AX54+(AY54/AX5)</f>
        <v>4.5625</v>
      </c>
      <c r="BA54" s="162">
        <f>AZ54/AZ61%</f>
        <v>29.083665338645421</v>
      </c>
      <c r="BB54" s="200"/>
      <c r="BC54" s="200"/>
      <c r="BD54" s="4" t="s">
        <v>218</v>
      </c>
      <c r="BE54" s="4"/>
      <c r="BF54" s="276">
        <v>0</v>
      </c>
      <c r="BG54" s="277">
        <v>6000</v>
      </c>
      <c r="BH54" s="280">
        <f>BF54+(BG54/BF5)</f>
        <v>3.75</v>
      </c>
      <c r="BI54" s="162">
        <f>BH54/BH61%</f>
        <v>12.875536480686694</v>
      </c>
      <c r="BJ54" s="200"/>
      <c r="BK54" s="200"/>
      <c r="BL54" s="332" t="s">
        <v>218</v>
      </c>
      <c r="BM54" s="332"/>
      <c r="BN54" s="276">
        <v>0</v>
      </c>
      <c r="BO54" s="277">
        <v>5000</v>
      </c>
      <c r="BP54" s="280">
        <f>BN54+(BO54/BN5)</f>
        <v>3.125</v>
      </c>
      <c r="BQ54" s="162">
        <f>BP54/BP61%</f>
        <v>21.739130434782609</v>
      </c>
      <c r="BR54" s="200"/>
      <c r="BS54" s="200"/>
      <c r="BT54" s="4"/>
      <c r="BU54" s="4"/>
      <c r="BV54" s="276">
        <v>0</v>
      </c>
      <c r="BW54" s="277">
        <v>9000</v>
      </c>
      <c r="BX54" s="158">
        <f>BV54+(BW54/BV5)</f>
        <v>5.625</v>
      </c>
      <c r="BY54" s="162">
        <f>BX54/BX61%</f>
        <v>31.802120141342755</v>
      </c>
      <c r="BZ54" s="200"/>
      <c r="CA54" s="200"/>
      <c r="CB54" s="4"/>
      <c r="CC54" s="4"/>
      <c r="CD54" s="276">
        <v>0</v>
      </c>
      <c r="CE54" s="277">
        <v>8600</v>
      </c>
      <c r="CF54" s="158">
        <f>CD54+(CE54/CD5)</f>
        <v>5.375</v>
      </c>
      <c r="CG54" s="162">
        <f>CF54/CF61%</f>
        <v>33.333333333333336</v>
      </c>
      <c r="CH54" s="200"/>
      <c r="CI54" s="200"/>
      <c r="CJ54" s="4"/>
      <c r="CK54" s="4"/>
      <c r="CL54" s="276">
        <v>0</v>
      </c>
      <c r="CM54" s="277">
        <v>4600</v>
      </c>
      <c r="CN54" s="280">
        <f>CL54+(CM54/CL5)</f>
        <v>2.875</v>
      </c>
      <c r="CO54" s="162">
        <f>CN54/CN61%</f>
        <v>18.326693227091635</v>
      </c>
      <c r="CP54" s="200"/>
      <c r="CQ54" s="200"/>
      <c r="CR54" s="4" t="s">
        <v>237</v>
      </c>
      <c r="CS54" s="4"/>
    </row>
    <row r="55" spans="1:97" ht="15" customHeight="1" x14ac:dyDescent="0.2">
      <c r="A55" s="11" t="s">
        <v>204</v>
      </c>
      <c r="B55" s="276">
        <v>0</v>
      </c>
      <c r="C55" s="277">
        <v>13500</v>
      </c>
      <c r="D55" s="280">
        <f>B55+(C55/B5)</f>
        <v>8.4375</v>
      </c>
      <c r="E55" s="162">
        <f>D55/D61%</f>
        <v>58.695652173913047</v>
      </c>
      <c r="F55" s="200"/>
      <c r="G55" s="200"/>
      <c r="H55" s="354" t="s">
        <v>205</v>
      </c>
      <c r="I55" s="355"/>
      <c r="J55" s="276">
        <v>0</v>
      </c>
      <c r="K55" s="277">
        <v>17000</v>
      </c>
      <c r="L55" s="280">
        <f>J55+(K55/J5)</f>
        <v>10.625</v>
      </c>
      <c r="M55" s="162">
        <f>L55/L61%</f>
        <v>64.885496183206101</v>
      </c>
      <c r="N55" s="200"/>
      <c r="O55" s="200"/>
      <c r="P55" s="354" t="s">
        <v>206</v>
      </c>
      <c r="Q55" s="355"/>
      <c r="R55" s="276">
        <v>0</v>
      </c>
      <c r="S55" s="277">
        <v>15000</v>
      </c>
      <c r="T55" s="280">
        <f>R55+(S55/R5)</f>
        <v>9.375</v>
      </c>
      <c r="U55" s="162">
        <f>T55/T61%</f>
        <v>58.82352941176471</v>
      </c>
      <c r="V55" s="200"/>
      <c r="W55" s="200"/>
      <c r="X55" s="354" t="s">
        <v>206</v>
      </c>
      <c r="Y55" s="355"/>
      <c r="Z55" s="276">
        <v>0</v>
      </c>
      <c r="AA55" s="277">
        <v>17000</v>
      </c>
      <c r="AB55" s="158">
        <f>Z55+(AA55/Z5)</f>
        <v>10.625</v>
      </c>
      <c r="AC55" s="162">
        <f>AB55/AB61%</f>
        <v>62.27106227106227</v>
      </c>
      <c r="AD55" s="200"/>
      <c r="AE55" s="200"/>
      <c r="AF55" s="354" t="s">
        <v>206</v>
      </c>
      <c r="AG55" s="356"/>
      <c r="AH55" s="276">
        <v>0</v>
      </c>
      <c r="AI55" s="277">
        <v>15000</v>
      </c>
      <c r="AJ55" s="158">
        <f>AH55+(AI55/AH5)</f>
        <v>9.375</v>
      </c>
      <c r="AK55" s="162">
        <f>AJ55/AJ61%</f>
        <v>61.224489795918366</v>
      </c>
      <c r="AL55" s="200"/>
      <c r="AM55" s="200"/>
      <c r="AN55" s="354" t="s">
        <v>219</v>
      </c>
      <c r="AO55" s="356"/>
      <c r="AP55" s="276">
        <v>0</v>
      </c>
      <c r="AQ55" s="277">
        <v>15500</v>
      </c>
      <c r="AR55" s="158">
        <f>AP55+(AQ55/AP5)</f>
        <v>9.6875</v>
      </c>
      <c r="AS55" s="162">
        <f>AR55/AR61%</f>
        <v>66.810344827586206</v>
      </c>
      <c r="AT55" s="200"/>
      <c r="AU55" s="200"/>
      <c r="AV55" s="354" t="s">
        <v>220</v>
      </c>
      <c r="AW55" s="356"/>
      <c r="AX55" s="276">
        <v>0</v>
      </c>
      <c r="AY55" s="277">
        <v>16000</v>
      </c>
      <c r="AZ55" s="158">
        <f>AX55+(AY55/AX5)</f>
        <v>10</v>
      </c>
      <c r="BA55" s="162">
        <f>AZ55/AZ61%</f>
        <v>63.745019920318732</v>
      </c>
      <c r="BB55" s="200"/>
      <c r="BC55" s="200"/>
      <c r="BD55" s="354" t="s">
        <v>220</v>
      </c>
      <c r="BE55" s="356"/>
      <c r="BF55" s="276">
        <v>0</v>
      </c>
      <c r="BG55" s="277">
        <v>14000</v>
      </c>
      <c r="BH55" s="280">
        <f>BF55+(BG55/BF5)</f>
        <v>8.75</v>
      </c>
      <c r="BI55" s="162">
        <f>BH55/BH61%</f>
        <v>30.04291845493562</v>
      </c>
      <c r="BJ55" s="200"/>
      <c r="BK55" s="200"/>
      <c r="BL55" s="360" t="s">
        <v>220</v>
      </c>
      <c r="BM55" s="361"/>
      <c r="BN55" s="276">
        <v>0</v>
      </c>
      <c r="BO55" s="277">
        <v>15000</v>
      </c>
      <c r="BP55" s="280">
        <f>BN55+(BO55/BN5)</f>
        <v>9.375</v>
      </c>
      <c r="BQ55" s="162">
        <f>BP55/BP61%</f>
        <v>65.217391304347828</v>
      </c>
      <c r="BR55" s="200"/>
      <c r="BS55" s="200"/>
      <c r="BT55" s="383" t="s">
        <v>220</v>
      </c>
      <c r="BU55" s="356"/>
      <c r="BV55" s="276">
        <v>0</v>
      </c>
      <c r="BW55" s="277">
        <v>16500</v>
      </c>
      <c r="BX55" s="158">
        <f>BV55+(BW55/BV5)</f>
        <v>10.3125</v>
      </c>
      <c r="BY55" s="162">
        <f>BX55/BX61%</f>
        <v>58.303886925795048</v>
      </c>
      <c r="BZ55" s="200"/>
      <c r="CA55" s="200"/>
      <c r="CB55" s="383" t="s">
        <v>220</v>
      </c>
      <c r="CC55" s="356"/>
      <c r="CD55" s="276">
        <v>0</v>
      </c>
      <c r="CE55" s="277">
        <v>14000</v>
      </c>
      <c r="CF55" s="158">
        <f>CD55+(CE55/CD5)</f>
        <v>8.75</v>
      </c>
      <c r="CG55" s="162">
        <f>CF55/CF61%</f>
        <v>54.263565891472865</v>
      </c>
      <c r="CH55" s="200"/>
      <c r="CI55" s="200"/>
      <c r="CJ55" s="383" t="s">
        <v>220</v>
      </c>
      <c r="CK55" s="356"/>
      <c r="CL55" s="276">
        <v>0</v>
      </c>
      <c r="CM55" s="277">
        <v>16500</v>
      </c>
      <c r="CN55" s="280">
        <f>CL55+(CM55/CL5)</f>
        <v>10.3125</v>
      </c>
      <c r="CO55" s="162">
        <f>CN55/CN61%</f>
        <v>65.737051792828694</v>
      </c>
      <c r="CP55" s="200"/>
      <c r="CQ55" s="200"/>
      <c r="CR55" s="354" t="s">
        <v>116</v>
      </c>
      <c r="CS55" s="356"/>
    </row>
    <row r="56" spans="1:97" ht="16" x14ac:dyDescent="0.2">
      <c r="A56" s="11" t="s">
        <v>61</v>
      </c>
      <c r="B56" s="276">
        <v>0</v>
      </c>
      <c r="C56" s="277">
        <v>0</v>
      </c>
      <c r="D56" s="280">
        <f>B56+(C56/B5)</f>
        <v>0</v>
      </c>
      <c r="E56" s="162">
        <f>D56/D61%</f>
        <v>0</v>
      </c>
      <c r="F56" s="200"/>
      <c r="G56" s="200"/>
      <c r="H56" s="354" t="s">
        <v>170</v>
      </c>
      <c r="I56" s="355"/>
      <c r="J56" s="276">
        <v>0</v>
      </c>
      <c r="K56" s="277">
        <v>0</v>
      </c>
      <c r="L56" s="280">
        <f>J56+(K56/J5)</f>
        <v>0</v>
      </c>
      <c r="M56" s="162">
        <f>L56/L61%</f>
        <v>0</v>
      </c>
      <c r="N56" s="200"/>
      <c r="O56" s="200"/>
      <c r="P56" s="354"/>
      <c r="Q56" s="355"/>
      <c r="R56" s="276">
        <v>0</v>
      </c>
      <c r="S56" s="277">
        <v>0</v>
      </c>
      <c r="T56" s="280">
        <f>R56+(S56/R5)</f>
        <v>0</v>
      </c>
      <c r="U56" s="162">
        <f>T56/T61%</f>
        <v>0</v>
      </c>
      <c r="V56" s="200"/>
      <c r="W56" s="200"/>
      <c r="X56" s="354"/>
      <c r="Y56" s="355"/>
      <c r="Z56" s="276">
        <v>0</v>
      </c>
      <c r="AA56" s="277">
        <v>0</v>
      </c>
      <c r="AB56" s="158">
        <f>Z56+(AA56/Z5)</f>
        <v>0</v>
      </c>
      <c r="AC56" s="162">
        <f>AB56/AB61%</f>
        <v>0</v>
      </c>
      <c r="AD56" s="200"/>
      <c r="AE56" s="200"/>
      <c r="AF56" s="354"/>
      <c r="AG56" s="356"/>
      <c r="AH56" s="276">
        <v>0</v>
      </c>
      <c r="AI56" s="277">
        <v>0</v>
      </c>
      <c r="AJ56" s="158">
        <f>AH56+(AI56/AH5)</f>
        <v>0</v>
      </c>
      <c r="AK56" s="162">
        <f>AJ56/AJ61%</f>
        <v>0</v>
      </c>
      <c r="AL56" s="200"/>
      <c r="AM56" s="200"/>
      <c r="AN56" s="354"/>
      <c r="AO56" s="356"/>
      <c r="AP56" s="276">
        <v>0</v>
      </c>
      <c r="AQ56" s="277">
        <v>0</v>
      </c>
      <c r="AR56" s="158">
        <f>AP56+(AQ56/AP5)</f>
        <v>0</v>
      </c>
      <c r="AS56" s="162">
        <f>AR56/AR61%</f>
        <v>0</v>
      </c>
      <c r="AT56" s="200"/>
      <c r="AU56" s="200"/>
      <c r="AV56" s="354"/>
      <c r="AW56" s="356"/>
      <c r="AX56" s="276">
        <v>0</v>
      </c>
      <c r="AY56" s="277">
        <v>0</v>
      </c>
      <c r="AZ56" s="158">
        <f>AX56+(AY56/AX5)</f>
        <v>0</v>
      </c>
      <c r="BA56" s="162">
        <f>AZ56/AZ61%</f>
        <v>0</v>
      </c>
      <c r="BB56" s="200"/>
      <c r="BC56" s="200"/>
      <c r="BD56" s="354"/>
      <c r="BE56" s="356"/>
      <c r="BF56" s="276">
        <v>0</v>
      </c>
      <c r="BG56" s="277">
        <v>0</v>
      </c>
      <c r="BH56" s="280">
        <f>BF56+(BG56/BF5)</f>
        <v>0</v>
      </c>
      <c r="BI56" s="162">
        <f>BH56/BH61%</f>
        <v>0</v>
      </c>
      <c r="BJ56" s="200"/>
      <c r="BK56" s="200"/>
      <c r="BL56" s="360"/>
      <c r="BM56" s="361"/>
      <c r="BN56" s="276">
        <v>0</v>
      </c>
      <c r="BO56" s="277">
        <v>0</v>
      </c>
      <c r="BP56" s="280">
        <f>BN56+(BO56/BN5)</f>
        <v>0</v>
      </c>
      <c r="BQ56" s="162">
        <f>BP56/BP61%</f>
        <v>0</v>
      </c>
      <c r="BR56" s="200"/>
      <c r="BS56" s="200"/>
      <c r="BT56" s="354"/>
      <c r="BU56" s="356"/>
      <c r="BV56" s="276">
        <v>0</v>
      </c>
      <c r="BW56" s="277">
        <v>0</v>
      </c>
      <c r="BX56" s="158">
        <f>BV56+(BW56/BV5)</f>
        <v>0</v>
      </c>
      <c r="BY56" s="162">
        <f>BX56/BX61%</f>
        <v>0</v>
      </c>
      <c r="BZ56" s="200"/>
      <c r="CA56" s="200"/>
      <c r="CB56" s="354"/>
      <c r="CC56" s="356"/>
      <c r="CD56" s="276">
        <v>0</v>
      </c>
      <c r="CE56" s="277">
        <v>0</v>
      </c>
      <c r="CF56" s="158">
        <f>CD56+(CE56/CD5)</f>
        <v>0</v>
      </c>
      <c r="CG56" s="162">
        <f>CF56/CF61%</f>
        <v>0</v>
      </c>
      <c r="CH56" s="200"/>
      <c r="CI56" s="200"/>
      <c r="CJ56" s="354"/>
      <c r="CK56" s="356"/>
      <c r="CL56" s="276">
        <v>0</v>
      </c>
      <c r="CM56" s="277">
        <v>0</v>
      </c>
      <c r="CN56" s="280">
        <f>CL56+(CM56/CL5)</f>
        <v>0</v>
      </c>
      <c r="CO56" s="162">
        <f>CN56/CN61%</f>
        <v>0</v>
      </c>
      <c r="CP56" s="200"/>
      <c r="CQ56" s="200"/>
      <c r="CR56" s="354"/>
      <c r="CS56" s="356"/>
    </row>
    <row r="57" spans="1:97" ht="16" x14ac:dyDescent="0.2">
      <c r="A57" s="11" t="s">
        <v>36</v>
      </c>
      <c r="B57" s="276">
        <v>0</v>
      </c>
      <c r="C57" s="277">
        <v>0</v>
      </c>
      <c r="D57" s="280">
        <f>B57+(C57/B5)</f>
        <v>0</v>
      </c>
      <c r="E57" s="162">
        <f>D57/D61%</f>
        <v>0</v>
      </c>
      <c r="F57" s="200"/>
      <c r="G57" s="200"/>
      <c r="H57" s="354" t="s">
        <v>171</v>
      </c>
      <c r="I57" s="355"/>
      <c r="J57" s="276">
        <v>0</v>
      </c>
      <c r="K57" s="277">
        <v>0</v>
      </c>
      <c r="L57" s="280">
        <f>J57+(K57/J5)</f>
        <v>0</v>
      </c>
      <c r="M57" s="162">
        <f>L57/L61%</f>
        <v>0</v>
      </c>
      <c r="N57" s="200"/>
      <c r="O57" s="200"/>
      <c r="P57" s="354"/>
      <c r="Q57" s="355"/>
      <c r="R57" s="276">
        <v>0</v>
      </c>
      <c r="S57" s="277">
        <v>0</v>
      </c>
      <c r="T57" s="280">
        <f>R57+(S57/R5)</f>
        <v>0</v>
      </c>
      <c r="U57" s="162">
        <f>T57/T61%</f>
        <v>0</v>
      </c>
      <c r="V57" s="200"/>
      <c r="W57" s="200"/>
      <c r="X57" s="354"/>
      <c r="Y57" s="355"/>
      <c r="Z57" s="276">
        <v>0</v>
      </c>
      <c r="AA57" s="277">
        <v>0</v>
      </c>
      <c r="AB57" s="158">
        <f>Z57+(AA57/Z5)</f>
        <v>0</v>
      </c>
      <c r="AC57" s="162">
        <f>AB57/AB61%</f>
        <v>0</v>
      </c>
      <c r="AD57" s="200"/>
      <c r="AE57" s="200"/>
      <c r="AF57" s="354"/>
      <c r="AG57" s="356"/>
      <c r="AH57" s="276">
        <v>0</v>
      </c>
      <c r="AI57" s="277">
        <v>0</v>
      </c>
      <c r="AJ57" s="158">
        <f>AH57+(AI57/AH5)</f>
        <v>0</v>
      </c>
      <c r="AK57" s="162">
        <f>AJ57/AJ61%</f>
        <v>0</v>
      </c>
      <c r="AL57" s="200"/>
      <c r="AM57" s="200"/>
      <c r="AN57" s="354"/>
      <c r="AO57" s="356"/>
      <c r="AP57" s="276">
        <v>0</v>
      </c>
      <c r="AQ57" s="277">
        <v>0</v>
      </c>
      <c r="AR57" s="158">
        <f>AP57+(AQ57/AP5)</f>
        <v>0</v>
      </c>
      <c r="AS57" s="162">
        <f>AR57/AR61%</f>
        <v>0</v>
      </c>
      <c r="AT57" s="200"/>
      <c r="AU57" s="200"/>
      <c r="AV57" s="354"/>
      <c r="AW57" s="356"/>
      <c r="AX57" s="276">
        <v>0</v>
      </c>
      <c r="AY57" s="277">
        <v>0</v>
      </c>
      <c r="AZ57" s="158">
        <f>AX57+(AY57/AX5)</f>
        <v>0</v>
      </c>
      <c r="BA57" s="162">
        <f>AZ57/AZ61%</f>
        <v>0</v>
      </c>
      <c r="BB57" s="200"/>
      <c r="BC57" s="200"/>
      <c r="BD57" s="354"/>
      <c r="BE57" s="356"/>
      <c r="BF57" s="276">
        <v>0</v>
      </c>
      <c r="BG57" s="277">
        <v>0</v>
      </c>
      <c r="BH57" s="280">
        <f>BF57+(BG57/BF5)</f>
        <v>0</v>
      </c>
      <c r="BI57" s="162">
        <f>BH57/BH61%</f>
        <v>0</v>
      </c>
      <c r="BJ57" s="200"/>
      <c r="BK57" s="200"/>
      <c r="BL57" s="360"/>
      <c r="BM57" s="361"/>
      <c r="BN57" s="276">
        <v>0</v>
      </c>
      <c r="BO57" s="277">
        <v>0</v>
      </c>
      <c r="BP57" s="280">
        <f>BN57+(BO57/BN5)</f>
        <v>0</v>
      </c>
      <c r="BQ57" s="162">
        <f>BP57/BP61%</f>
        <v>0</v>
      </c>
      <c r="BR57" s="200"/>
      <c r="BS57" s="200"/>
      <c r="BT57" s="354"/>
      <c r="BU57" s="356"/>
      <c r="BV57" s="276">
        <v>0</v>
      </c>
      <c r="BW57" s="277">
        <v>0</v>
      </c>
      <c r="BX57" s="158">
        <f>BV57+(BW57/BV5)</f>
        <v>0</v>
      </c>
      <c r="BY57" s="162">
        <f>BX57/BX61%</f>
        <v>0</v>
      </c>
      <c r="BZ57" s="200"/>
      <c r="CA57" s="200"/>
      <c r="CB57" s="354"/>
      <c r="CC57" s="356"/>
      <c r="CD57" s="276">
        <v>0</v>
      </c>
      <c r="CE57" s="277">
        <v>0</v>
      </c>
      <c r="CF57" s="158">
        <f>CD57+(CE57/CD5)</f>
        <v>0</v>
      </c>
      <c r="CG57" s="162">
        <f>CF57/CF61%</f>
        <v>0</v>
      </c>
      <c r="CH57" s="200"/>
      <c r="CI57" s="200"/>
      <c r="CJ57" s="354"/>
      <c r="CK57" s="356"/>
      <c r="CL57" s="276">
        <v>0</v>
      </c>
      <c r="CM57" s="277">
        <v>0</v>
      </c>
      <c r="CN57" s="280">
        <f>CL57+(CM57/CL5)</f>
        <v>0</v>
      </c>
      <c r="CO57" s="162">
        <f>CN57/CN61%</f>
        <v>0</v>
      </c>
      <c r="CP57" s="200"/>
      <c r="CQ57" s="200"/>
      <c r="CR57" s="354"/>
      <c r="CS57" s="356"/>
    </row>
    <row r="58" spans="1:97" x14ac:dyDescent="0.2">
      <c r="A58" s="60" t="s">
        <v>71</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0</v>
      </c>
      <c r="AB58" s="158">
        <f>Z58+(AA58/Z5)</f>
        <v>0</v>
      </c>
      <c r="AC58" s="162">
        <f>AB58/AB61%</f>
        <v>0</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0</v>
      </c>
      <c r="BX58" s="158">
        <f>BV58+(BW58/BV5)</f>
        <v>0</v>
      </c>
      <c r="BY58" s="162">
        <f>BX58/BX61%</f>
        <v>0</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ht="16" x14ac:dyDescent="0.2">
      <c r="A59" s="11" t="s">
        <v>58</v>
      </c>
      <c r="B59" s="276">
        <v>0</v>
      </c>
      <c r="C59" s="277">
        <v>3000</v>
      </c>
      <c r="D59" s="280">
        <f>B59+(C59/B5)</f>
        <v>1.875</v>
      </c>
      <c r="E59" s="162">
        <f>D59/D61%</f>
        <v>13.043478260869566</v>
      </c>
      <c r="F59" s="200"/>
      <c r="G59" s="200"/>
      <c r="H59" s="4" t="s">
        <v>207</v>
      </c>
      <c r="I59" s="4"/>
      <c r="J59" s="276">
        <v>0</v>
      </c>
      <c r="K59" s="277">
        <v>2000</v>
      </c>
      <c r="L59" s="280">
        <f>J59+(K59/J5)</f>
        <v>1.25</v>
      </c>
      <c r="M59" s="162">
        <f>L59/L61%</f>
        <v>7.6335877862595414</v>
      </c>
      <c r="N59" s="200"/>
      <c r="O59" s="200"/>
      <c r="P59" s="4" t="s">
        <v>207</v>
      </c>
      <c r="Q59" s="4"/>
      <c r="R59" s="276">
        <v>0</v>
      </c>
      <c r="S59" s="277">
        <v>2500</v>
      </c>
      <c r="T59" s="280">
        <f>R59+(S59/R5)</f>
        <v>1.5625</v>
      </c>
      <c r="U59" s="162">
        <f>T59/T61%</f>
        <v>9.8039215686274517</v>
      </c>
      <c r="V59" s="200"/>
      <c r="W59" s="200"/>
      <c r="X59" s="4" t="s">
        <v>207</v>
      </c>
      <c r="Y59" s="4"/>
      <c r="Z59" s="276">
        <v>0</v>
      </c>
      <c r="AA59" s="277">
        <v>2300</v>
      </c>
      <c r="AB59" s="158">
        <f>Z59+(AA59/Z5)</f>
        <v>1.4375</v>
      </c>
      <c r="AC59" s="162">
        <f>AB59/AB61%</f>
        <v>8.4249084249084252</v>
      </c>
      <c r="AD59" s="200"/>
      <c r="AE59" s="200"/>
      <c r="AF59" s="354" t="s">
        <v>207</v>
      </c>
      <c r="AG59" s="356"/>
      <c r="AH59" s="276">
        <v>0</v>
      </c>
      <c r="AI59" s="277">
        <v>2500</v>
      </c>
      <c r="AJ59" s="158">
        <f>AH59+(AI59/AH5)</f>
        <v>1.5625</v>
      </c>
      <c r="AK59" s="162">
        <f>AJ59/AJ61%</f>
        <v>10.204081632653061</v>
      </c>
      <c r="AL59" s="200"/>
      <c r="AM59" s="200"/>
      <c r="AN59" s="354"/>
      <c r="AO59" s="356"/>
      <c r="AP59" s="276">
        <v>0</v>
      </c>
      <c r="AQ59" s="277">
        <v>2000</v>
      </c>
      <c r="AR59" s="158">
        <f>AP59+(AQ59/AP5)</f>
        <v>1.25</v>
      </c>
      <c r="AS59" s="162">
        <f>AR59/AR61%</f>
        <v>8.6206896551724146</v>
      </c>
      <c r="AT59" s="200"/>
      <c r="AU59" s="200"/>
      <c r="AV59" s="354"/>
      <c r="AW59" s="356"/>
      <c r="AX59" s="276">
        <v>0</v>
      </c>
      <c r="AY59" s="277">
        <v>1800</v>
      </c>
      <c r="AZ59" s="158">
        <f>AX59+(AY59/AX5)</f>
        <v>1.125</v>
      </c>
      <c r="BA59" s="162">
        <f>AZ59/AZ61%</f>
        <v>7.1713147410358573</v>
      </c>
      <c r="BB59" s="200"/>
      <c r="BC59" s="200"/>
      <c r="BD59" s="354"/>
      <c r="BE59" s="356"/>
      <c r="BF59" s="276">
        <v>0</v>
      </c>
      <c r="BG59" s="277">
        <v>2600</v>
      </c>
      <c r="BH59" s="280">
        <f>BF59+(BG59/BF5)</f>
        <v>1.625</v>
      </c>
      <c r="BI59" s="162">
        <f>BH59/BH61%</f>
        <v>5.5793991416309012</v>
      </c>
      <c r="BJ59" s="200"/>
      <c r="BK59" s="200"/>
      <c r="BL59" s="360"/>
      <c r="BM59" s="361"/>
      <c r="BN59" s="276">
        <v>0</v>
      </c>
      <c r="BO59" s="277">
        <v>3000</v>
      </c>
      <c r="BP59" s="280">
        <f>BN59+(BO59/BN5)</f>
        <v>1.875</v>
      </c>
      <c r="BQ59" s="162">
        <f>BP59/BP61%</f>
        <v>13.043478260869566</v>
      </c>
      <c r="BR59" s="200"/>
      <c r="BS59" s="200"/>
      <c r="BT59" s="354"/>
      <c r="BU59" s="356"/>
      <c r="BV59" s="276">
        <v>0</v>
      </c>
      <c r="BW59" s="277">
        <v>2800</v>
      </c>
      <c r="BX59" s="158">
        <f>BV59+(BW59/BV5)</f>
        <v>1.75</v>
      </c>
      <c r="BY59" s="162">
        <f>BX59/BX61%</f>
        <v>9.8939929328621901</v>
      </c>
      <c r="BZ59" s="200"/>
      <c r="CA59" s="200"/>
      <c r="CB59" s="354"/>
      <c r="CC59" s="356"/>
      <c r="CD59" s="276">
        <v>0</v>
      </c>
      <c r="CE59" s="277">
        <v>3200</v>
      </c>
      <c r="CF59" s="158">
        <f>CD59+(CE59/CD5)</f>
        <v>2</v>
      </c>
      <c r="CG59" s="162">
        <f>CF59/CF61%</f>
        <v>12.403100775193797</v>
      </c>
      <c r="CH59" s="200"/>
      <c r="CI59" s="200"/>
      <c r="CJ59" s="354"/>
      <c r="CK59" s="356"/>
      <c r="CL59" s="276">
        <v>0</v>
      </c>
      <c r="CM59" s="277">
        <v>4000</v>
      </c>
      <c r="CN59" s="280">
        <f>CL59+(CM59/CL5)</f>
        <v>2.5</v>
      </c>
      <c r="CO59" s="162">
        <f>CN59/CN61%</f>
        <v>15.936254980079683</v>
      </c>
      <c r="CP59" s="200"/>
      <c r="CQ59" s="200"/>
      <c r="CR59" s="354"/>
      <c r="CS59" s="356"/>
    </row>
    <row r="60" spans="1:97" x14ac:dyDescent="0.2">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2000</v>
      </c>
      <c r="T60" s="280">
        <f>R60+(S60/R5)</f>
        <v>1.25</v>
      </c>
      <c r="U60" s="162">
        <f>T60/T61%</f>
        <v>7.8431372549019613</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2">
      <c r="A61" s="193" t="s">
        <v>30</v>
      </c>
      <c r="B61" s="295">
        <f>SUM(B52:B60)</f>
        <v>0</v>
      </c>
      <c r="C61" s="296">
        <f>SUM(C52:C60)</f>
        <v>23000</v>
      </c>
      <c r="D61" s="297">
        <f>SUM(D52:D60)</f>
        <v>14.375</v>
      </c>
      <c r="E61" s="163">
        <f>SUM(E52:E60)</f>
        <v>100</v>
      </c>
      <c r="F61" s="201"/>
      <c r="G61" s="201"/>
      <c r="H61" s="197"/>
      <c r="I61" s="197"/>
      <c r="J61" s="311">
        <f>SUM(J52:J60)</f>
        <v>0</v>
      </c>
      <c r="K61" s="312">
        <f>SUM(K52:K60)</f>
        <v>26200</v>
      </c>
      <c r="L61" s="297">
        <f>SUM(L52:L60)</f>
        <v>16.375</v>
      </c>
      <c r="M61" s="163">
        <f>SUM(M52:M60)</f>
        <v>99.999999999999986</v>
      </c>
      <c r="N61" s="201"/>
      <c r="O61" s="201"/>
      <c r="P61" s="197"/>
      <c r="Q61" s="197"/>
      <c r="R61" s="311">
        <f>SUM(R52:R60)</f>
        <v>0</v>
      </c>
      <c r="S61" s="312">
        <f>SUM(S52:S60)</f>
        <v>25500</v>
      </c>
      <c r="T61" s="297">
        <f>SUM(T52:T60)</f>
        <v>15.9375</v>
      </c>
      <c r="U61" s="163">
        <f>SUM(U52:U60)</f>
        <v>100</v>
      </c>
      <c r="V61" s="201"/>
      <c r="W61" s="201"/>
      <c r="X61" s="197"/>
      <c r="Y61" s="197"/>
      <c r="Z61" s="311">
        <f>SUM(Z52:Z60)</f>
        <v>0</v>
      </c>
      <c r="AA61" s="312">
        <f>SUM(AA52:AA60)</f>
        <v>27300</v>
      </c>
      <c r="AB61" s="297">
        <f>SUM(AB52:AB60)</f>
        <v>17.0625</v>
      </c>
      <c r="AC61" s="163">
        <f>SUM(AC52:AC60)</f>
        <v>100</v>
      </c>
      <c r="AD61" s="201"/>
      <c r="AE61" s="201"/>
      <c r="AF61" s="197"/>
      <c r="AG61" s="197"/>
      <c r="AH61" s="237">
        <f>SUM(AH52:AH60)</f>
        <v>0</v>
      </c>
      <c r="AI61" s="312">
        <f>SUM(AI52:AI60)</f>
        <v>24500</v>
      </c>
      <c r="AJ61" s="182">
        <f>SUM(AJ52:AJ60)</f>
        <v>15.3125</v>
      </c>
      <c r="AK61" s="163">
        <f>SUM(AK52:AK60)</f>
        <v>99.999999999999986</v>
      </c>
      <c r="AL61" s="201"/>
      <c r="AM61" s="201"/>
      <c r="AN61" s="197"/>
      <c r="AO61" s="197"/>
      <c r="AP61" s="237">
        <f>SUM(AP52:AP60)</f>
        <v>0</v>
      </c>
      <c r="AQ61" s="312">
        <f>SUM(AQ52:AQ60)</f>
        <v>23200</v>
      </c>
      <c r="AR61" s="182">
        <f>SUM(AR52:AR60)</f>
        <v>14.5</v>
      </c>
      <c r="AS61" s="163">
        <f>SUM(AS52:AS60)</f>
        <v>100</v>
      </c>
      <c r="AT61" s="201"/>
      <c r="AU61" s="201"/>
      <c r="AV61" s="197"/>
      <c r="AW61" s="197"/>
      <c r="AX61" s="237">
        <f>SUM(AX52:AX60)</f>
        <v>0</v>
      </c>
      <c r="AY61" s="312">
        <f>SUM(AY52:AY60)</f>
        <v>25100</v>
      </c>
      <c r="AZ61" s="182">
        <f>SUM(AZ52:AZ60)</f>
        <v>15.6875</v>
      </c>
      <c r="BA61" s="163">
        <f>SUM(BA52:BA60)</f>
        <v>100.00000000000001</v>
      </c>
      <c r="BB61" s="201"/>
      <c r="BC61" s="201"/>
      <c r="BD61" s="197"/>
      <c r="BE61" s="197"/>
      <c r="BF61" s="311">
        <f>SUM(BF52:BF60)</f>
        <v>0</v>
      </c>
      <c r="BG61" s="312">
        <f>SUM(BG52:BG60)</f>
        <v>46600</v>
      </c>
      <c r="BH61" s="297">
        <f>SUM(BH52:BH60)</f>
        <v>29.125</v>
      </c>
      <c r="BI61" s="163">
        <f>SUM(BI52:BI60)</f>
        <v>99.999999999999986</v>
      </c>
      <c r="BJ61" s="201"/>
      <c r="BK61" s="201"/>
      <c r="BL61" s="333"/>
      <c r="BM61" s="333"/>
      <c r="BN61" s="311">
        <f>SUM(BN52:BN60)</f>
        <v>0</v>
      </c>
      <c r="BO61" s="312">
        <f>SUM(BO52:BO60)</f>
        <v>23000</v>
      </c>
      <c r="BP61" s="297">
        <f>SUM(BP52:BP60)</f>
        <v>14.375</v>
      </c>
      <c r="BQ61" s="163">
        <f>SUM(BQ52:BQ60)</f>
        <v>100</v>
      </c>
      <c r="BR61" s="201"/>
      <c r="BS61" s="201"/>
      <c r="BT61" s="197"/>
      <c r="BU61" s="197"/>
      <c r="BV61" s="311">
        <f>SUM(BV52:BV60)</f>
        <v>0</v>
      </c>
      <c r="BW61" s="312">
        <f>SUM(BW52:BW60)</f>
        <v>28300</v>
      </c>
      <c r="BX61" s="297">
        <f>SUM(BX52:BX60)</f>
        <v>17.6875</v>
      </c>
      <c r="BY61" s="163">
        <f>SUM(BY52:BY60)</f>
        <v>99.999999999999986</v>
      </c>
      <c r="BZ61" s="201"/>
      <c r="CA61" s="201"/>
      <c r="CB61" s="197"/>
      <c r="CC61" s="197"/>
      <c r="CD61" s="311">
        <f>SUM(CD52:CD60)</f>
        <v>0</v>
      </c>
      <c r="CE61" s="312">
        <f>SUM(CE52:CE60)</f>
        <v>25800</v>
      </c>
      <c r="CF61" s="297">
        <f>SUM(CF52:CF60)</f>
        <v>16.125</v>
      </c>
      <c r="CG61" s="163">
        <f>SUM(CG52:CG60)</f>
        <v>100</v>
      </c>
      <c r="CH61" s="201"/>
      <c r="CI61" s="201"/>
      <c r="CJ61" s="197"/>
      <c r="CK61" s="197"/>
      <c r="CL61" s="311">
        <f>SUM(CL52:CL60)</f>
        <v>0</v>
      </c>
      <c r="CM61" s="312">
        <f>SUM(CM52:CM60)</f>
        <v>25100</v>
      </c>
      <c r="CN61" s="297">
        <f>SUM(CN52:CN60)</f>
        <v>15.6875</v>
      </c>
      <c r="CO61" s="163">
        <f>SUM(CO52:CO60)</f>
        <v>100.00000000000001</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6500</v>
      </c>
      <c r="D64" s="280">
        <f>B64+(C64/B5)</f>
        <v>4.0625</v>
      </c>
      <c r="E64" s="162">
        <f>D64/D70%</f>
        <v>9.2658588738417684</v>
      </c>
      <c r="F64" s="200"/>
      <c r="G64" s="200"/>
      <c r="H64" s="4"/>
      <c r="I64" s="4"/>
      <c r="J64" s="276">
        <v>0</v>
      </c>
      <c r="K64" s="277">
        <v>6500</v>
      </c>
      <c r="L64" s="280">
        <f>J64+(K64/J5)</f>
        <v>4.0625</v>
      </c>
      <c r="M64" s="162">
        <f>L64/L70%</f>
        <v>8.8797814207650276</v>
      </c>
      <c r="N64" s="200"/>
      <c r="O64" s="200"/>
      <c r="P64" s="4"/>
      <c r="Q64" s="4"/>
      <c r="R64" s="276">
        <v>0</v>
      </c>
      <c r="S64" s="277">
        <v>0</v>
      </c>
      <c r="T64" s="280">
        <f>R64+(S64/R5)</f>
        <v>0</v>
      </c>
      <c r="U64" s="162">
        <f>T64/T70%</f>
        <v>0</v>
      </c>
      <c r="V64" s="200"/>
      <c r="W64" s="200"/>
      <c r="X64" s="4"/>
      <c r="Y64" s="4"/>
      <c r="Z64" s="276">
        <v>0</v>
      </c>
      <c r="AA64" s="277">
        <v>0</v>
      </c>
      <c r="AB64" s="158">
        <f>Z64+(AA64/Z5)</f>
        <v>0</v>
      </c>
      <c r="AC64" s="162">
        <f>AB64/AB70%</f>
        <v>0</v>
      </c>
      <c r="AD64" s="200"/>
      <c r="AE64" s="200"/>
      <c r="AF64" s="4"/>
      <c r="AG64" s="4"/>
      <c r="AH64" s="276">
        <v>0</v>
      </c>
      <c r="AI64" s="277">
        <v>0</v>
      </c>
      <c r="AJ64" s="158">
        <f>AH64+(AI64/AH5)</f>
        <v>0</v>
      </c>
      <c r="AK64" s="162">
        <f>AJ64/AJ70%</f>
        <v>0</v>
      </c>
      <c r="AL64" s="200"/>
      <c r="AM64" s="200"/>
      <c r="AN64" s="4"/>
      <c r="AO64" s="4"/>
      <c r="AP64" s="276">
        <v>0</v>
      </c>
      <c r="AQ64" s="277">
        <v>6500</v>
      </c>
      <c r="AR64" s="158">
        <f>AP64+(AQ64/AP5)</f>
        <v>4.0625</v>
      </c>
      <c r="AS64" s="162">
        <f>AR64/AR70%</f>
        <v>10.79734219269103</v>
      </c>
      <c r="AT64" s="200"/>
      <c r="AU64" s="200"/>
      <c r="AV64" s="4"/>
      <c r="AW64" s="4"/>
      <c r="AX64" s="276">
        <v>0</v>
      </c>
      <c r="AY64" s="277">
        <v>0</v>
      </c>
      <c r="AZ64" s="158">
        <f>AX64+(AY64/AX5)</f>
        <v>0</v>
      </c>
      <c r="BA64" s="162">
        <f>AZ64/AZ70%</f>
        <v>0</v>
      </c>
      <c r="BB64" s="200"/>
      <c r="BC64" s="200"/>
      <c r="BD64" s="4"/>
      <c r="BE64" s="4"/>
      <c r="BF64" s="276">
        <v>0</v>
      </c>
      <c r="BG64" s="277">
        <v>0</v>
      </c>
      <c r="BH64" s="280">
        <f>BF64+(BG64/BF5)</f>
        <v>0</v>
      </c>
      <c r="BI64" s="162">
        <f>BH64/BH70%</f>
        <v>0</v>
      </c>
      <c r="BJ64" s="200"/>
      <c r="BK64" s="200"/>
      <c r="BL64" s="332"/>
      <c r="BM64" s="332"/>
      <c r="BN64" s="276">
        <v>0</v>
      </c>
      <c r="BO64" s="277">
        <v>3000</v>
      </c>
      <c r="BP64" s="280">
        <f>BN64+(BO64/BN5)</f>
        <v>1.875</v>
      </c>
      <c r="BQ64" s="162">
        <f>BP64/BP70%</f>
        <v>4.8701298701298699</v>
      </c>
      <c r="BR64" s="200"/>
      <c r="BS64" s="200"/>
      <c r="BT64" s="4"/>
      <c r="BU64" s="4"/>
      <c r="BV64" s="276">
        <v>0</v>
      </c>
      <c r="BW64" s="277">
        <v>0</v>
      </c>
      <c r="BX64" s="158">
        <f>BV64+(BW64/BV5)</f>
        <v>0</v>
      </c>
      <c r="BY64" s="162">
        <f>BX64/BX70%</f>
        <v>0</v>
      </c>
      <c r="BZ64" s="200"/>
      <c r="CA64" s="200"/>
      <c r="CB64" s="4"/>
      <c r="CC64" s="4"/>
      <c r="CD64" s="276">
        <v>0</v>
      </c>
      <c r="CE64" s="277">
        <v>9000</v>
      </c>
      <c r="CF64" s="158">
        <f>CD64+(CE64/CD5)</f>
        <v>5.625</v>
      </c>
      <c r="CG64" s="162">
        <f>CF64/CF70%</f>
        <v>11.479591836734695</v>
      </c>
      <c r="CH64" s="200"/>
      <c r="CI64" s="200"/>
      <c r="CJ64" s="4"/>
      <c r="CK64" s="4"/>
      <c r="CL64" s="276">
        <v>0</v>
      </c>
      <c r="CM64" s="277">
        <v>12000</v>
      </c>
      <c r="CN64" s="280">
        <f>CL64+(CM64/CL5)</f>
        <v>7.5</v>
      </c>
      <c r="CO64" s="162">
        <f>CN64/CN70%</f>
        <v>13.48314606741573</v>
      </c>
      <c r="CP64" s="200"/>
      <c r="CQ64" s="200"/>
      <c r="CR64" s="4"/>
      <c r="CS64" s="4"/>
    </row>
    <row r="65" spans="1:97" x14ac:dyDescent="0.2">
      <c r="A65" s="11" t="s">
        <v>2</v>
      </c>
      <c r="B65" s="276">
        <v>0</v>
      </c>
      <c r="C65" s="277">
        <v>9200</v>
      </c>
      <c r="D65" s="280">
        <f>B65+(C65/B5)</f>
        <v>5.75</v>
      </c>
      <c r="E65" s="162">
        <f>D65/D70%</f>
        <v>13.114754098360656</v>
      </c>
      <c r="F65" s="200"/>
      <c r="G65" s="200"/>
      <c r="H65" s="4"/>
      <c r="I65" s="4"/>
      <c r="J65" s="276">
        <v>0</v>
      </c>
      <c r="K65" s="277">
        <v>3000</v>
      </c>
      <c r="L65" s="280">
        <f>J65+(K65/J5)</f>
        <v>1.875</v>
      </c>
      <c r="M65" s="162">
        <f>L65/L70%</f>
        <v>4.0983606557377046</v>
      </c>
      <c r="N65" s="200"/>
      <c r="O65" s="200"/>
      <c r="P65" s="4"/>
      <c r="Q65" s="4"/>
      <c r="R65" s="276">
        <v>0</v>
      </c>
      <c r="S65" s="277">
        <v>10800</v>
      </c>
      <c r="T65" s="280">
        <f>R65+(S65/R5)</f>
        <v>6.75</v>
      </c>
      <c r="U65" s="162">
        <f>T65/T70%</f>
        <v>16.265060240963855</v>
      </c>
      <c r="V65" s="200"/>
      <c r="W65" s="200"/>
      <c r="X65" s="4"/>
      <c r="Y65" s="4"/>
      <c r="Z65" s="276">
        <v>0</v>
      </c>
      <c r="AA65" s="277">
        <v>15000</v>
      </c>
      <c r="AB65" s="158">
        <f>Z65+(AA65/Z5)</f>
        <v>9.375</v>
      </c>
      <c r="AC65" s="162">
        <f>AB65/AB70%</f>
        <v>17.772511848341232</v>
      </c>
      <c r="AD65" s="200"/>
      <c r="AE65" s="200"/>
      <c r="AF65" s="4"/>
      <c r="AG65" s="4"/>
      <c r="AH65" s="276">
        <v>0</v>
      </c>
      <c r="AI65" s="277">
        <v>8000</v>
      </c>
      <c r="AJ65" s="158">
        <f>AH65+(AI65/AH5)</f>
        <v>5</v>
      </c>
      <c r="AK65" s="162">
        <f>AJ65/AJ70%</f>
        <v>13.698630136986301</v>
      </c>
      <c r="AL65" s="200"/>
      <c r="AM65" s="200"/>
      <c r="AN65" s="4"/>
      <c r="AO65" s="4"/>
      <c r="AP65" s="276">
        <v>0</v>
      </c>
      <c r="AQ65" s="277">
        <v>11000</v>
      </c>
      <c r="AR65" s="158">
        <f>AP65+(AQ65/AP5)</f>
        <v>6.875</v>
      </c>
      <c r="AS65" s="162">
        <f>AR65/AR70%</f>
        <v>18.272425249169437</v>
      </c>
      <c r="AT65" s="200"/>
      <c r="AU65" s="200"/>
      <c r="AV65" s="4"/>
      <c r="AW65" s="4"/>
      <c r="AX65" s="276">
        <v>0</v>
      </c>
      <c r="AY65" s="277">
        <v>6500</v>
      </c>
      <c r="AZ65" s="158">
        <f>AX65+(AY65/AX5)</f>
        <v>4.0625</v>
      </c>
      <c r="BA65" s="162">
        <f>AZ65/AZ70%</f>
        <v>12.014787430683919</v>
      </c>
      <c r="BB65" s="200"/>
      <c r="BC65" s="200"/>
      <c r="BD65" s="4"/>
      <c r="BE65" s="4"/>
      <c r="BF65" s="276">
        <v>0</v>
      </c>
      <c r="BG65" s="277">
        <v>8500</v>
      </c>
      <c r="BH65" s="280">
        <f>BF65+(BG65/BF5)</f>
        <v>5.3125</v>
      </c>
      <c r="BI65" s="162">
        <f>BH65/BH70%</f>
        <v>15.398550724637682</v>
      </c>
      <c r="BJ65" s="200"/>
      <c r="BK65" s="200"/>
      <c r="BL65" s="332"/>
      <c r="BM65" s="332"/>
      <c r="BN65" s="276">
        <v>0</v>
      </c>
      <c r="BO65" s="277">
        <v>7000</v>
      </c>
      <c r="BP65" s="280">
        <f>BN65+(BO65/BN5)</f>
        <v>4.375</v>
      </c>
      <c r="BQ65" s="162">
        <f>BP65/BP70%</f>
        <v>11.363636363636363</v>
      </c>
      <c r="BR65" s="200"/>
      <c r="BS65" s="200"/>
      <c r="BT65" s="4"/>
      <c r="BU65" s="4"/>
      <c r="BV65" s="276">
        <v>0</v>
      </c>
      <c r="BW65" s="277">
        <v>12500</v>
      </c>
      <c r="BX65" s="158">
        <f>BV65+(BW65/BV5)</f>
        <v>7.8125</v>
      </c>
      <c r="BY65" s="162">
        <f>BX65/BX70%</f>
        <v>20.226537216828479</v>
      </c>
      <c r="BZ65" s="200"/>
      <c r="CA65" s="200"/>
      <c r="CB65" s="4"/>
      <c r="CC65" s="4"/>
      <c r="CD65" s="276">
        <v>0</v>
      </c>
      <c r="CE65" s="277">
        <v>10500</v>
      </c>
      <c r="CF65" s="158">
        <f>CD65+(CE65/CD5)</f>
        <v>6.5625</v>
      </c>
      <c r="CG65" s="162">
        <f>CF65/CF70%</f>
        <v>13.392857142857142</v>
      </c>
      <c r="CH65" s="200"/>
      <c r="CI65" s="200"/>
      <c r="CJ65" s="4"/>
      <c r="CK65" s="4"/>
      <c r="CL65" s="276">
        <v>0</v>
      </c>
      <c r="CM65" s="277">
        <v>5000</v>
      </c>
      <c r="CN65" s="280">
        <f>CL65+(CM65/CL5)</f>
        <v>3.125</v>
      </c>
      <c r="CO65" s="162">
        <f>CN65/CN70%</f>
        <v>5.6179775280898872</v>
      </c>
      <c r="CP65" s="200"/>
      <c r="CQ65" s="200"/>
      <c r="CR65" s="4"/>
      <c r="CS65" s="4"/>
    </row>
    <row r="66" spans="1:97" x14ac:dyDescent="0.2">
      <c r="A66" s="11" t="s">
        <v>37</v>
      </c>
      <c r="B66" s="276">
        <v>0</v>
      </c>
      <c r="C66" s="277">
        <v>11500</v>
      </c>
      <c r="D66" s="280">
        <f>B66+(C66/B5)</f>
        <v>7.1875</v>
      </c>
      <c r="E66" s="162">
        <f>D66/D70%</f>
        <v>16.393442622950822</v>
      </c>
      <c r="F66" s="200"/>
      <c r="G66" s="200"/>
      <c r="H66" s="4"/>
      <c r="I66" s="4"/>
      <c r="J66" s="276">
        <v>0</v>
      </c>
      <c r="K66" s="277">
        <v>6300</v>
      </c>
      <c r="L66" s="280">
        <f>J66+(K66/J5)</f>
        <v>3.9375</v>
      </c>
      <c r="M66" s="162">
        <f>L66/L70%</f>
        <v>8.6065573770491799</v>
      </c>
      <c r="N66" s="200"/>
      <c r="O66" s="200"/>
      <c r="P66" s="4"/>
      <c r="Q66" s="4"/>
      <c r="R66" s="276">
        <v>0</v>
      </c>
      <c r="S66" s="277">
        <v>5800</v>
      </c>
      <c r="T66" s="280">
        <f>R66+(S66/R5)</f>
        <v>3.625</v>
      </c>
      <c r="U66" s="162">
        <f>T66/T70%</f>
        <v>8.7349397590361448</v>
      </c>
      <c r="V66" s="200"/>
      <c r="W66" s="200"/>
      <c r="X66" s="4"/>
      <c r="Y66" s="4"/>
      <c r="Z66" s="276">
        <v>0</v>
      </c>
      <c r="AA66" s="277">
        <v>10000</v>
      </c>
      <c r="AB66" s="158">
        <f>Z66+(AA66/Z5)</f>
        <v>6.25</v>
      </c>
      <c r="AC66" s="162">
        <f>AB66/AB70%</f>
        <v>11.848341232227488</v>
      </c>
      <c r="AD66" s="200"/>
      <c r="AE66" s="200"/>
      <c r="AF66" s="4"/>
      <c r="AG66" s="4"/>
      <c r="AH66" s="276">
        <v>0</v>
      </c>
      <c r="AI66" s="277">
        <v>5000</v>
      </c>
      <c r="AJ66" s="158">
        <f>AH66+(AI66/AH5)</f>
        <v>3.125</v>
      </c>
      <c r="AK66" s="162">
        <f>AJ66/AJ70%</f>
        <v>8.5616438356164384</v>
      </c>
      <c r="AL66" s="200"/>
      <c r="AM66" s="200"/>
      <c r="AN66" s="4"/>
      <c r="AO66" s="4"/>
      <c r="AP66" s="276">
        <v>0</v>
      </c>
      <c r="AQ66" s="277">
        <v>6500</v>
      </c>
      <c r="AR66" s="158">
        <f>AP66+(AQ66/AP5)</f>
        <v>4.0625</v>
      </c>
      <c r="AS66" s="162">
        <f>AR66/AR70%</f>
        <v>10.79734219269103</v>
      </c>
      <c r="AT66" s="200"/>
      <c r="AU66" s="200"/>
      <c r="AV66" s="4"/>
      <c r="AW66" s="4"/>
      <c r="AX66" s="276">
        <v>0</v>
      </c>
      <c r="AY66" s="277">
        <v>7000</v>
      </c>
      <c r="AZ66" s="158">
        <f>AX66+(AY66/AX5)</f>
        <v>4.375</v>
      </c>
      <c r="BA66" s="162">
        <f>AZ66/AZ70%</f>
        <v>12.939001848428836</v>
      </c>
      <c r="BB66" s="200"/>
      <c r="BC66" s="200"/>
      <c r="BD66" s="4"/>
      <c r="BE66" s="4"/>
      <c r="BF66" s="276">
        <v>0</v>
      </c>
      <c r="BG66" s="277">
        <v>6000</v>
      </c>
      <c r="BH66" s="280">
        <f>BF66+(BG66/BF5)</f>
        <v>3.75</v>
      </c>
      <c r="BI66" s="162">
        <f>BH66/BH70%</f>
        <v>10.869565217391305</v>
      </c>
      <c r="BJ66" s="200"/>
      <c r="BK66" s="200"/>
      <c r="BL66" s="332"/>
      <c r="BM66" s="332"/>
      <c r="BN66" s="276">
        <v>0</v>
      </c>
      <c r="BO66" s="277">
        <v>8600</v>
      </c>
      <c r="BP66" s="280">
        <f>BN66+(BO66/BN5)</f>
        <v>5.375</v>
      </c>
      <c r="BQ66" s="162">
        <f>BP66/BP70%</f>
        <v>13.961038961038961</v>
      </c>
      <c r="BR66" s="200"/>
      <c r="BS66" s="200"/>
      <c r="BT66" s="4"/>
      <c r="BU66" s="4"/>
      <c r="BV66" s="276">
        <v>0</v>
      </c>
      <c r="BW66" s="277">
        <v>9000</v>
      </c>
      <c r="BX66" s="158">
        <f>BV66+(BW66/BV5)</f>
        <v>5.625</v>
      </c>
      <c r="BY66" s="162">
        <f>BX66/BX70%</f>
        <v>14.563106796116505</v>
      </c>
      <c r="BZ66" s="200"/>
      <c r="CA66" s="200"/>
      <c r="CB66" s="4"/>
      <c r="CC66" s="4"/>
      <c r="CD66" s="276">
        <v>0</v>
      </c>
      <c r="CE66" s="277">
        <v>10400</v>
      </c>
      <c r="CF66" s="158">
        <f>CD66+(CE66/CD5)</f>
        <v>6.5</v>
      </c>
      <c r="CG66" s="162">
        <f>CF66/CF70%</f>
        <v>13.26530612244898</v>
      </c>
      <c r="CH66" s="200"/>
      <c r="CI66" s="200"/>
      <c r="CJ66" s="4"/>
      <c r="CK66" s="4"/>
      <c r="CL66" s="276">
        <v>0</v>
      </c>
      <c r="CM66" s="277">
        <v>12000</v>
      </c>
      <c r="CN66" s="280">
        <f>CL66+(CM66/CL5)</f>
        <v>7.5</v>
      </c>
      <c r="CO66" s="162">
        <f>CN66/CN70%</f>
        <v>13.48314606741573</v>
      </c>
      <c r="CP66" s="200"/>
      <c r="CQ66" s="200"/>
      <c r="CR66" s="4"/>
      <c r="CS66" s="4"/>
    </row>
    <row r="67" spans="1:97" x14ac:dyDescent="0.2">
      <c r="A67" s="11" t="s">
        <v>38</v>
      </c>
      <c r="B67" s="276">
        <v>0</v>
      </c>
      <c r="C67" s="277">
        <v>37250</v>
      </c>
      <c r="D67" s="280">
        <f>B67+(C67/B5)</f>
        <v>23.28125</v>
      </c>
      <c r="E67" s="162">
        <f>D67/D70%</f>
        <v>53.100498930862443</v>
      </c>
      <c r="F67" s="200"/>
      <c r="G67" s="200"/>
      <c r="H67" s="4"/>
      <c r="I67" s="4"/>
      <c r="J67" s="276">
        <v>0</v>
      </c>
      <c r="K67" s="277">
        <v>51000</v>
      </c>
      <c r="L67" s="280">
        <f>J67+(K67/J5)</f>
        <v>31.875</v>
      </c>
      <c r="M67" s="162">
        <f>L67/L70%</f>
        <v>69.672131147540981</v>
      </c>
      <c r="N67" s="200"/>
      <c r="O67" s="200"/>
      <c r="P67" s="4"/>
      <c r="Q67" s="4"/>
      <c r="R67" s="276">
        <v>0</v>
      </c>
      <c r="S67" s="277">
        <v>47100</v>
      </c>
      <c r="T67" s="280">
        <f>R67+(S67/R5)</f>
        <v>29.4375</v>
      </c>
      <c r="U67" s="162">
        <f>T67/T70%</f>
        <v>70.933734939759034</v>
      </c>
      <c r="V67" s="200"/>
      <c r="W67" s="200"/>
      <c r="X67" s="4"/>
      <c r="Y67" s="4"/>
      <c r="Z67" s="276">
        <v>0</v>
      </c>
      <c r="AA67" s="277">
        <v>58700</v>
      </c>
      <c r="AB67" s="158">
        <f>Z67+(AA67/Z5)</f>
        <v>36.6875</v>
      </c>
      <c r="AC67" s="162">
        <f>AB67/AB70%</f>
        <v>69.549763033175353</v>
      </c>
      <c r="AD67" s="200"/>
      <c r="AE67" s="200"/>
      <c r="AF67" s="4"/>
      <c r="AG67" s="4"/>
      <c r="AH67" s="276">
        <v>0</v>
      </c>
      <c r="AI67" s="277">
        <v>43400</v>
      </c>
      <c r="AJ67" s="158">
        <f>AH67+(AI67/AH5)</f>
        <v>27.125</v>
      </c>
      <c r="AK67" s="162">
        <f>AJ67/AJ70%</f>
        <v>74.31506849315069</v>
      </c>
      <c r="AL67" s="200"/>
      <c r="AM67" s="200"/>
      <c r="AN67" s="4"/>
      <c r="AO67" s="4"/>
      <c r="AP67" s="276">
        <v>0</v>
      </c>
      <c r="AQ67" s="277">
        <v>34500</v>
      </c>
      <c r="AR67" s="158">
        <f>AP67+(AQ67/AP5)</f>
        <v>21.5625</v>
      </c>
      <c r="AS67" s="162">
        <f>AR67/AR70%</f>
        <v>57.308970099667775</v>
      </c>
      <c r="AT67" s="200"/>
      <c r="AU67" s="200"/>
      <c r="AV67" s="4"/>
      <c r="AW67" s="4"/>
      <c r="AX67" s="276">
        <v>0</v>
      </c>
      <c r="AY67" s="277">
        <v>37100</v>
      </c>
      <c r="AZ67" s="158">
        <f>AX67+(AY67/AX5)</f>
        <v>23.1875</v>
      </c>
      <c r="BA67" s="162">
        <f>AZ67/AZ70%</f>
        <v>68.57670979667283</v>
      </c>
      <c r="BB67" s="200"/>
      <c r="BC67" s="200"/>
      <c r="BD67" s="4"/>
      <c r="BE67" s="4"/>
      <c r="BF67" s="276">
        <v>0</v>
      </c>
      <c r="BG67" s="277">
        <v>39200</v>
      </c>
      <c r="BH67" s="280">
        <f>BF67+(BG67/BF5)</f>
        <v>24.5</v>
      </c>
      <c r="BI67" s="162">
        <f>BH67/BH70%</f>
        <v>71.014492753623188</v>
      </c>
      <c r="BJ67" s="200"/>
      <c r="BK67" s="200"/>
      <c r="BL67" s="332"/>
      <c r="BM67" s="332"/>
      <c r="BN67" s="276">
        <v>0</v>
      </c>
      <c r="BO67" s="277">
        <v>40000</v>
      </c>
      <c r="BP67" s="280">
        <f>BN67+(BO67/BN5)</f>
        <v>25</v>
      </c>
      <c r="BQ67" s="162">
        <f>BP67/BP70%</f>
        <v>64.935064935064929</v>
      </c>
      <c r="BR67" s="200"/>
      <c r="BS67" s="200"/>
      <c r="BT67" s="4"/>
      <c r="BU67" s="4"/>
      <c r="BV67" s="276">
        <v>0</v>
      </c>
      <c r="BW67" s="277">
        <v>38000</v>
      </c>
      <c r="BX67" s="158">
        <f>BV67+(BW67/BV5)</f>
        <v>23.75</v>
      </c>
      <c r="BY67" s="162">
        <f>BX67/BX70%</f>
        <v>61.488673139158578</v>
      </c>
      <c r="BZ67" s="200"/>
      <c r="CA67" s="200"/>
      <c r="CB67" s="4"/>
      <c r="CC67" s="4"/>
      <c r="CD67" s="276">
        <v>0</v>
      </c>
      <c r="CE67" s="277">
        <v>45000</v>
      </c>
      <c r="CF67" s="158">
        <f>CD67+(CE67/CD5)</f>
        <v>28.125</v>
      </c>
      <c r="CG67" s="162">
        <f>CF67/CF70%</f>
        <v>57.397959183673471</v>
      </c>
      <c r="CH67" s="200"/>
      <c r="CI67" s="200"/>
      <c r="CJ67" s="4"/>
      <c r="CK67" s="4"/>
      <c r="CL67" s="276">
        <v>0</v>
      </c>
      <c r="CM67" s="277">
        <v>55000</v>
      </c>
      <c r="CN67" s="280">
        <f>CL67+(CM67/CL5)</f>
        <v>34.375</v>
      </c>
      <c r="CO67" s="162">
        <f>CN67/CN70%</f>
        <v>61.797752808988761</v>
      </c>
      <c r="CP67" s="200"/>
      <c r="CQ67" s="200"/>
      <c r="CR67" s="4"/>
      <c r="CS67" s="4"/>
    </row>
    <row r="68" spans="1:97" x14ac:dyDescent="0.2">
      <c r="A68" s="11" t="s">
        <v>138</v>
      </c>
      <c r="B68" s="276">
        <v>0</v>
      </c>
      <c r="C68" s="277">
        <v>5700</v>
      </c>
      <c r="D68" s="280">
        <f>B68+(C68/B5)</f>
        <v>3.5625</v>
      </c>
      <c r="E68" s="162">
        <f>D68/D70%</f>
        <v>8.1254454739843194</v>
      </c>
      <c r="F68" s="200"/>
      <c r="G68" s="200"/>
      <c r="H68" s="4" t="s">
        <v>208</v>
      </c>
      <c r="I68" s="4"/>
      <c r="J68" s="276">
        <v>0</v>
      </c>
      <c r="K68" s="277">
        <v>6400</v>
      </c>
      <c r="L68" s="280">
        <f>J68+(K68/J5)</f>
        <v>4</v>
      </c>
      <c r="M68" s="162">
        <f>L68/L70%</f>
        <v>8.7431693989071029</v>
      </c>
      <c r="N68" s="200"/>
      <c r="O68" s="200"/>
      <c r="P68" s="4" t="s">
        <v>209</v>
      </c>
      <c r="Q68" s="4"/>
      <c r="R68" s="276">
        <v>0</v>
      </c>
      <c r="S68" s="277">
        <v>2700</v>
      </c>
      <c r="T68" s="280">
        <f>R68+(S68/R5)</f>
        <v>1.6875</v>
      </c>
      <c r="U68" s="162">
        <f>T68/T70%</f>
        <v>4.0662650602409638</v>
      </c>
      <c r="V68" s="200"/>
      <c r="W68" s="200"/>
      <c r="X68" s="4" t="s">
        <v>210</v>
      </c>
      <c r="Y68" s="4"/>
      <c r="Z68" s="276">
        <v>0</v>
      </c>
      <c r="AA68" s="277">
        <v>700</v>
      </c>
      <c r="AB68" s="158">
        <f>Z68+(AA68/Z5)</f>
        <v>0.4375</v>
      </c>
      <c r="AC68" s="162">
        <f>AB68/AB70%</f>
        <v>0.82938388625592419</v>
      </c>
      <c r="AD68" s="200"/>
      <c r="AE68" s="200"/>
      <c r="AF68" s="4" t="s">
        <v>211</v>
      </c>
      <c r="AG68" s="4"/>
      <c r="AH68" s="276">
        <v>0</v>
      </c>
      <c r="AI68" s="277">
        <v>2000</v>
      </c>
      <c r="AJ68" s="158">
        <f>AH68+(AI68/AH5)</f>
        <v>1.25</v>
      </c>
      <c r="AK68" s="162">
        <f>AJ68/AJ70%</f>
        <v>3.4246575342465753</v>
      </c>
      <c r="AL68" s="200"/>
      <c r="AM68" s="200"/>
      <c r="AN68" s="4" t="s">
        <v>221</v>
      </c>
      <c r="AO68" s="4"/>
      <c r="AP68" s="276">
        <v>0</v>
      </c>
      <c r="AQ68" s="277">
        <v>1700</v>
      </c>
      <c r="AR68" s="158">
        <f>AP68+(AQ68/AP5)</f>
        <v>1.0625</v>
      </c>
      <c r="AS68" s="162">
        <f>AR68/AR70%</f>
        <v>2.823920265780731</v>
      </c>
      <c r="AT68" s="200"/>
      <c r="AU68" s="200"/>
      <c r="AV68" s="4" t="s">
        <v>221</v>
      </c>
      <c r="AW68" s="4"/>
      <c r="AX68" s="276">
        <v>0</v>
      </c>
      <c r="AY68" s="277">
        <v>3500</v>
      </c>
      <c r="AZ68" s="158">
        <f>AX68+(AY68/AX5)</f>
        <v>2.1875</v>
      </c>
      <c r="BA68" s="162">
        <f>AZ68/AZ70%</f>
        <v>6.4695009242144179</v>
      </c>
      <c r="BB68" s="200"/>
      <c r="BC68" s="200"/>
      <c r="BD68" s="4" t="s">
        <v>221</v>
      </c>
      <c r="BE68" s="4"/>
      <c r="BF68" s="276">
        <v>0</v>
      </c>
      <c r="BG68" s="277">
        <v>1500</v>
      </c>
      <c r="BH68" s="280">
        <f>BF68+(BG68/BF5)</f>
        <v>0.9375</v>
      </c>
      <c r="BI68" s="162">
        <f>BH68/BH70%</f>
        <v>2.7173913043478262</v>
      </c>
      <c r="BJ68" s="200"/>
      <c r="BK68" s="200"/>
      <c r="BL68" s="332" t="s">
        <v>221</v>
      </c>
      <c r="BM68" s="332"/>
      <c r="BN68" s="276">
        <v>0</v>
      </c>
      <c r="BO68" s="277">
        <v>3000</v>
      </c>
      <c r="BP68" s="280">
        <f>BN68+(BO68/BN5)</f>
        <v>1.875</v>
      </c>
      <c r="BQ68" s="162">
        <f>BP68/BP70%</f>
        <v>4.8701298701298699</v>
      </c>
      <c r="BR68" s="200"/>
      <c r="BS68" s="200"/>
      <c r="BT68" s="4"/>
      <c r="BU68" s="4"/>
      <c r="BV68" s="276">
        <v>0</v>
      </c>
      <c r="BW68" s="277">
        <v>2300</v>
      </c>
      <c r="BX68" s="158">
        <f>BV68+(BW68/BV5)</f>
        <v>1.4375</v>
      </c>
      <c r="BY68" s="162">
        <f>BX68/BX70%</f>
        <v>3.7216828478964401</v>
      </c>
      <c r="BZ68" s="200"/>
      <c r="CA68" s="200"/>
      <c r="CB68" s="4"/>
      <c r="CC68" s="4"/>
      <c r="CD68" s="276">
        <v>0</v>
      </c>
      <c r="CE68" s="277">
        <v>3500</v>
      </c>
      <c r="CF68" s="158">
        <f>CD68+(CE68/CD5)</f>
        <v>2.1875</v>
      </c>
      <c r="CG68" s="162">
        <f>CF68/CF70%</f>
        <v>4.4642857142857144</v>
      </c>
      <c r="CH68" s="200"/>
      <c r="CI68" s="200"/>
      <c r="CJ68" s="4"/>
      <c r="CK68" s="4"/>
      <c r="CL68" s="276">
        <v>0</v>
      </c>
      <c r="CM68" s="277">
        <v>5000</v>
      </c>
      <c r="CN68" s="280">
        <f>CL68+(CM68/CL5)</f>
        <v>3.125</v>
      </c>
      <c r="CO68" s="162">
        <f>CN68/CN70%</f>
        <v>5.6179775280898872</v>
      </c>
      <c r="CP68" s="200"/>
      <c r="CQ68" s="200"/>
      <c r="CR68" s="4"/>
      <c r="CS68" s="4"/>
    </row>
    <row r="69" spans="1:97" x14ac:dyDescent="0.2">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2">
      <c r="A70" s="193" t="s">
        <v>30</v>
      </c>
      <c r="B70" s="295">
        <f>SUM(B64:B69)</f>
        <v>0</v>
      </c>
      <c r="C70" s="296">
        <f>SUM(C64:C69)</f>
        <v>70150</v>
      </c>
      <c r="D70" s="297">
        <f>SUM(D64:D69)</f>
        <v>43.84375</v>
      </c>
      <c r="E70" s="163">
        <f>SUM(E64:E69)</f>
        <v>100</v>
      </c>
      <c r="F70" s="201"/>
      <c r="G70" s="201"/>
      <c r="H70" s="4"/>
      <c r="I70" s="4"/>
      <c r="J70" s="311">
        <v>0</v>
      </c>
      <c r="K70" s="312">
        <f>SUM(K64:K69)</f>
        <v>73200</v>
      </c>
      <c r="L70" s="297">
        <f>SUM(L64:L69)</f>
        <v>45.75</v>
      </c>
      <c r="M70" s="163">
        <f>SUM(M64:M69)</f>
        <v>100</v>
      </c>
      <c r="N70" s="201"/>
      <c r="O70" s="201"/>
      <c r="P70" s="4"/>
      <c r="Q70" s="4"/>
      <c r="R70" s="311">
        <f>SUM(R64:R69)</f>
        <v>0</v>
      </c>
      <c r="S70" s="312">
        <f>SUM(S64:S69)</f>
        <v>66400</v>
      </c>
      <c r="T70" s="297">
        <f>SUM(T64:T69)</f>
        <v>41.5</v>
      </c>
      <c r="U70" s="163">
        <f>SUM(U64:U69)</f>
        <v>100</v>
      </c>
      <c r="V70" s="201"/>
      <c r="W70" s="201"/>
      <c r="X70" s="4"/>
      <c r="Y70" s="4"/>
      <c r="Z70" s="311">
        <f>SUM(Z64:Z69)</f>
        <v>0</v>
      </c>
      <c r="AA70" s="312">
        <f>SUM(AA64:AA69)</f>
        <v>84400</v>
      </c>
      <c r="AB70" s="297">
        <f>SUM(AB64:AB69)</f>
        <v>52.75</v>
      </c>
      <c r="AC70" s="163">
        <f>SUM(AC64:AC69)</f>
        <v>100</v>
      </c>
      <c r="AD70" s="201"/>
      <c r="AE70" s="201"/>
      <c r="AF70" s="4"/>
      <c r="AG70" s="4"/>
      <c r="AH70" s="237">
        <f>SUM(AH64:AH69)</f>
        <v>0</v>
      </c>
      <c r="AI70" s="312">
        <f>SUM(AI64:AI69)</f>
        <v>58400</v>
      </c>
      <c r="AJ70" s="182">
        <f>SUM(AJ64:AJ69)</f>
        <v>36.5</v>
      </c>
      <c r="AK70" s="163">
        <f>SUM(AK64:AK69)</f>
        <v>100.00000000000001</v>
      </c>
      <c r="AL70" s="201"/>
      <c r="AM70" s="201"/>
      <c r="AN70" s="4"/>
      <c r="AO70" s="4"/>
      <c r="AP70" s="237">
        <f>SUM(AP64:AP69)</f>
        <v>0</v>
      </c>
      <c r="AQ70" s="312">
        <f>SUM(AQ64:AQ69)</f>
        <v>60200</v>
      </c>
      <c r="AR70" s="182">
        <f>SUM(AR64:AR69)</f>
        <v>37.625</v>
      </c>
      <c r="AS70" s="163">
        <f>SUM(AS64:AS69)</f>
        <v>100</v>
      </c>
      <c r="AT70" s="201"/>
      <c r="AU70" s="201"/>
      <c r="AV70" s="4"/>
      <c r="AW70" s="4"/>
      <c r="AX70" s="237">
        <f>SUM(AX64:AX69)</f>
        <v>0</v>
      </c>
      <c r="AY70" s="312">
        <f>SUM(AY64:AY69)</f>
        <v>54100</v>
      </c>
      <c r="AZ70" s="182">
        <f>SUM(AZ64:AZ69)</f>
        <v>33.8125</v>
      </c>
      <c r="BA70" s="163">
        <f>SUM(BA64:BA69)</f>
        <v>100</v>
      </c>
      <c r="BB70" s="201"/>
      <c r="BC70" s="201"/>
      <c r="BD70" s="4"/>
      <c r="BE70" s="4"/>
      <c r="BF70" s="311">
        <f>SUM(BF64:BF69)</f>
        <v>0</v>
      </c>
      <c r="BG70" s="312">
        <f>SUM(BG64:BG69)</f>
        <v>55200</v>
      </c>
      <c r="BH70" s="297">
        <f>SUM(BH64:BH69)</f>
        <v>34.5</v>
      </c>
      <c r="BI70" s="163">
        <f>SUM(BI64:BI69)</f>
        <v>100</v>
      </c>
      <c r="BJ70" s="201"/>
      <c r="BK70" s="201"/>
      <c r="BL70" s="332"/>
      <c r="BM70" s="332"/>
      <c r="BN70" s="311">
        <f>SUM(BN64:BN69)</f>
        <v>0</v>
      </c>
      <c r="BO70" s="312">
        <f>SUM(BO64:BO69)</f>
        <v>61600</v>
      </c>
      <c r="BP70" s="297">
        <f>SUM(BP64:BP69)</f>
        <v>38.5</v>
      </c>
      <c r="BQ70" s="163">
        <f>SUM(BQ64:BQ69)</f>
        <v>99.999999999999986</v>
      </c>
      <c r="BR70" s="201"/>
      <c r="BS70" s="201"/>
      <c r="BT70" s="4"/>
      <c r="BU70" s="4"/>
      <c r="BV70" s="311">
        <f>SUM(BV64:BV69)</f>
        <v>0</v>
      </c>
      <c r="BW70" s="312">
        <f>SUM(BW64:BW69)</f>
        <v>61800</v>
      </c>
      <c r="BX70" s="297">
        <f>SUM(BX64:BX69)</f>
        <v>38.625</v>
      </c>
      <c r="BY70" s="163">
        <f>SUM(BY64:BY69)</f>
        <v>100.00000000000001</v>
      </c>
      <c r="BZ70" s="201"/>
      <c r="CA70" s="201"/>
      <c r="CB70" s="4"/>
      <c r="CC70" s="4"/>
      <c r="CD70" s="311">
        <f>SUM(CD64:CD69)</f>
        <v>0</v>
      </c>
      <c r="CE70" s="312">
        <f>SUM(CE64:CE69)</f>
        <v>78400</v>
      </c>
      <c r="CF70" s="297">
        <f>SUM(CF64:CF69)</f>
        <v>49</v>
      </c>
      <c r="CG70" s="163">
        <f>SUM(CG64:CG69)</f>
        <v>99.999999999999986</v>
      </c>
      <c r="CH70" s="201"/>
      <c r="CI70" s="201"/>
      <c r="CJ70" s="4"/>
      <c r="CK70" s="4"/>
      <c r="CL70" s="311">
        <f>SUM(CL64:CL69)</f>
        <v>0</v>
      </c>
      <c r="CM70" s="312">
        <f>SUM(CM64:CM69)</f>
        <v>89000</v>
      </c>
      <c r="CN70" s="297">
        <f>SUM(CN64:CN69)</f>
        <v>55.625</v>
      </c>
      <c r="CO70" s="163">
        <f>SUM(CO64:CO69)</f>
        <v>99.999999999999986</v>
      </c>
      <c r="CP70" s="201"/>
      <c r="CQ70" s="201"/>
      <c r="CR70" s="4"/>
      <c r="CS70" s="4"/>
    </row>
    <row r="71" spans="1:97"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2">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2">
      <c r="A73" s="11" t="s">
        <v>40</v>
      </c>
      <c r="B73" s="276">
        <v>0</v>
      </c>
      <c r="C73" s="277">
        <v>1200</v>
      </c>
      <c r="D73" s="280">
        <f>B73+(C73/B5)</f>
        <v>0.75</v>
      </c>
      <c r="E73" s="162">
        <f>D73/D76%</f>
        <v>100</v>
      </c>
      <c r="F73" s="200"/>
      <c r="G73" s="200"/>
      <c r="H73" s="4"/>
      <c r="I73" s="4"/>
      <c r="J73" s="276">
        <v>0</v>
      </c>
      <c r="K73" s="277">
        <v>700</v>
      </c>
      <c r="L73" s="280">
        <f>J73+(K73/J5)</f>
        <v>0.4375</v>
      </c>
      <c r="M73" s="162">
        <f>L73/L76%</f>
        <v>99.999999999999986</v>
      </c>
      <c r="N73" s="200"/>
      <c r="O73" s="200"/>
      <c r="P73" s="4"/>
      <c r="Q73" s="4"/>
      <c r="R73" s="276">
        <v>0</v>
      </c>
      <c r="S73" s="277">
        <v>500</v>
      </c>
      <c r="T73" s="280">
        <f>R73+(S73/R5)</f>
        <v>0.3125</v>
      </c>
      <c r="U73" s="162">
        <f>T73/T76%</f>
        <v>100</v>
      </c>
      <c r="V73" s="200"/>
      <c r="W73" s="200"/>
      <c r="X73" s="4"/>
      <c r="Y73" s="4"/>
      <c r="Z73" s="276">
        <v>0</v>
      </c>
      <c r="AA73" s="277">
        <v>1000</v>
      </c>
      <c r="AB73" s="280">
        <f>Z73+(AA73/Z5)</f>
        <v>0.625</v>
      </c>
      <c r="AC73" s="162">
        <f>AB73/AB76%</f>
        <v>100</v>
      </c>
      <c r="AD73" s="200"/>
      <c r="AE73" s="200"/>
      <c r="AF73" s="4"/>
      <c r="AG73" s="4"/>
      <c r="AH73" s="276">
        <v>0</v>
      </c>
      <c r="AI73" s="277">
        <v>1000</v>
      </c>
      <c r="AJ73" s="158">
        <f>AH73+(AI73/AH5)</f>
        <v>0.625</v>
      </c>
      <c r="AK73" s="162">
        <f>AJ73/AJ76%</f>
        <v>100</v>
      </c>
      <c r="AL73" s="200"/>
      <c r="AM73" s="200"/>
      <c r="AN73" s="4"/>
      <c r="AO73" s="4"/>
      <c r="AP73" s="276">
        <v>0</v>
      </c>
      <c r="AQ73" s="277">
        <v>400</v>
      </c>
      <c r="AR73" s="280">
        <f>AP73+(AQ73/AP5)</f>
        <v>0.25</v>
      </c>
      <c r="AS73" s="162">
        <f>AR73/AR76%</f>
        <v>100</v>
      </c>
      <c r="AT73" s="200"/>
      <c r="AU73" s="200"/>
      <c r="AV73" s="4"/>
      <c r="AW73" s="4"/>
      <c r="AX73" s="276">
        <v>0</v>
      </c>
      <c r="AY73" s="277">
        <v>1000</v>
      </c>
      <c r="AZ73" s="280">
        <f>AX73+(AY73/AX5)</f>
        <v>0.625</v>
      </c>
      <c r="BA73" s="162">
        <f>AZ73/AZ76%</f>
        <v>100</v>
      </c>
      <c r="BB73" s="200"/>
      <c r="BC73" s="200"/>
      <c r="BD73" s="4"/>
      <c r="BE73" s="4"/>
      <c r="BF73" s="276">
        <v>0</v>
      </c>
      <c r="BG73" s="277">
        <v>1000</v>
      </c>
      <c r="BH73" s="280">
        <v>0</v>
      </c>
      <c r="BI73" s="162" t="e">
        <f>BH73/BH76%</f>
        <v>#DIV/0!</v>
      </c>
      <c r="BJ73" s="200"/>
      <c r="BK73" s="200"/>
      <c r="BL73" s="332"/>
      <c r="BM73" s="332"/>
      <c r="BN73" s="276">
        <v>0</v>
      </c>
      <c r="BO73" s="277">
        <v>1000</v>
      </c>
      <c r="BP73" s="280">
        <f>BN73+(BO73/BN5)</f>
        <v>0.625</v>
      </c>
      <c r="BQ73" s="162">
        <f>BP73/BP76%</f>
        <v>100</v>
      </c>
      <c r="BR73" s="200"/>
      <c r="BS73" s="200"/>
      <c r="BT73" s="4"/>
      <c r="BU73" s="4"/>
      <c r="BV73" s="276">
        <v>0</v>
      </c>
      <c r="BW73" s="277">
        <v>1200</v>
      </c>
      <c r="BX73" s="158">
        <f>BV73+(BW73/BV5)</f>
        <v>0.75</v>
      </c>
      <c r="BY73" s="162">
        <f>BX73/BX76%</f>
        <v>100</v>
      </c>
      <c r="BZ73" s="200"/>
      <c r="CA73" s="200"/>
      <c r="CB73" s="4"/>
      <c r="CC73" s="4"/>
      <c r="CD73" s="276">
        <v>0</v>
      </c>
      <c r="CE73" s="277">
        <v>500</v>
      </c>
      <c r="CF73" s="158">
        <f>CD73+(CE73/CD5)</f>
        <v>0.3125</v>
      </c>
      <c r="CG73" s="162">
        <f>CF73/CF76%</f>
        <v>100</v>
      </c>
      <c r="CH73" s="200"/>
      <c r="CI73" s="200"/>
      <c r="CJ73" s="4"/>
      <c r="CK73" s="4"/>
      <c r="CL73" s="276">
        <v>0</v>
      </c>
      <c r="CM73" s="277">
        <v>2500</v>
      </c>
      <c r="CN73" s="280">
        <f>CL73+(CM73/CL5)</f>
        <v>1.5625</v>
      </c>
      <c r="CO73" s="162">
        <f>CN73/CN76%</f>
        <v>100</v>
      </c>
      <c r="CP73" s="200"/>
      <c r="CQ73" s="200"/>
      <c r="CR73" s="4"/>
      <c r="CS73" s="4"/>
    </row>
    <row r="74" spans="1:97" x14ac:dyDescent="0.2">
      <c r="A74" s="11" t="s">
        <v>41</v>
      </c>
      <c r="B74" s="276">
        <v>0</v>
      </c>
      <c r="C74" s="277">
        <v>0</v>
      </c>
      <c r="D74" s="280">
        <f>B74+(C74/B5)</f>
        <v>0</v>
      </c>
      <c r="E74" s="162">
        <f>D74/D76%</f>
        <v>0</v>
      </c>
      <c r="F74" s="200"/>
      <c r="G74" s="200"/>
      <c r="H74" s="4"/>
      <c r="I74" s="4"/>
      <c r="J74" s="276">
        <v>0</v>
      </c>
      <c r="K74" s="277">
        <v>0</v>
      </c>
      <c r="L74" s="280">
        <f>J74+(K74/J5)</f>
        <v>0</v>
      </c>
      <c r="M74" s="162">
        <f>L74/L76%</f>
        <v>0</v>
      </c>
      <c r="N74" s="200"/>
      <c r="O74" s="200"/>
      <c r="P74" s="4"/>
      <c r="Q74" s="4"/>
      <c r="R74" s="276">
        <v>0</v>
      </c>
      <c r="S74" s="277">
        <v>0</v>
      </c>
      <c r="T74" s="280">
        <f>R74+(S74/R5)</f>
        <v>0</v>
      </c>
      <c r="U74" s="162">
        <f>T74/T76%</f>
        <v>0</v>
      </c>
      <c r="V74" s="200"/>
      <c r="W74" s="200"/>
      <c r="X74" s="4"/>
      <c r="Y74" s="4"/>
      <c r="Z74" s="276">
        <v>0</v>
      </c>
      <c r="AA74" s="277">
        <v>0</v>
      </c>
      <c r="AB74" s="280">
        <f>Z74+(AA74/Z5)</f>
        <v>0</v>
      </c>
      <c r="AC74" s="162">
        <f>AB74/AB76%</f>
        <v>0</v>
      </c>
      <c r="AD74" s="200"/>
      <c r="AE74" s="200"/>
      <c r="AF74" s="4"/>
      <c r="AG74" s="4"/>
      <c r="AH74" s="276">
        <v>0</v>
      </c>
      <c r="AI74" s="277">
        <v>0</v>
      </c>
      <c r="AJ74" s="158">
        <f>AH74+(AI74/AH5)</f>
        <v>0</v>
      </c>
      <c r="AK74" s="162">
        <f>AJ74/AJ76%</f>
        <v>0</v>
      </c>
      <c r="AL74" s="200"/>
      <c r="AM74" s="200"/>
      <c r="AN74" s="4"/>
      <c r="AO74" s="4"/>
      <c r="AP74" s="276">
        <v>0</v>
      </c>
      <c r="AQ74" s="277">
        <v>0</v>
      </c>
      <c r="AR74" s="280">
        <f>AP74+(AQ74/AP5)</f>
        <v>0</v>
      </c>
      <c r="AS74" s="162">
        <f>AR74/AR76%</f>
        <v>0</v>
      </c>
      <c r="AT74" s="200"/>
      <c r="AU74" s="200"/>
      <c r="AV74" s="4"/>
      <c r="AW74" s="4"/>
      <c r="AX74" s="276">
        <v>0</v>
      </c>
      <c r="AY74" s="277">
        <v>0</v>
      </c>
      <c r="AZ74" s="280">
        <f>AX74+(AY74/AX5)</f>
        <v>0</v>
      </c>
      <c r="BA74" s="162">
        <f>AZ74/AZ76%</f>
        <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f>BP74/BP76%</f>
        <v>0</v>
      </c>
      <c r="BR74" s="200"/>
      <c r="BS74" s="200"/>
      <c r="BT74" s="4"/>
      <c r="BU74" s="4"/>
      <c r="BV74" s="276">
        <v>0</v>
      </c>
      <c r="BW74" s="277">
        <v>0</v>
      </c>
      <c r="BX74" s="158">
        <f>BV74+(BW74/BV5)</f>
        <v>0</v>
      </c>
      <c r="BY74" s="162">
        <f>BX74/BX76%</f>
        <v>0</v>
      </c>
      <c r="BZ74" s="200"/>
      <c r="CA74" s="200"/>
      <c r="CB74" s="4"/>
      <c r="CC74" s="4"/>
      <c r="CD74" s="276">
        <v>0</v>
      </c>
      <c r="CE74" s="277">
        <v>0</v>
      </c>
      <c r="CF74" s="158">
        <f>CD74+(CE74/CD5)</f>
        <v>0</v>
      </c>
      <c r="CG74" s="162">
        <f>CF74/CF76%</f>
        <v>0</v>
      </c>
      <c r="CH74" s="200"/>
      <c r="CI74" s="200"/>
      <c r="CJ74" s="4"/>
      <c r="CK74" s="4"/>
      <c r="CL74" s="276">
        <v>0</v>
      </c>
      <c r="CM74" s="277">
        <v>0</v>
      </c>
      <c r="CN74" s="280">
        <f>CL74+(CM74/CL5)</f>
        <v>0</v>
      </c>
      <c r="CO74" s="162">
        <f>CN74/CN76%</f>
        <v>0</v>
      </c>
      <c r="CP74" s="200"/>
      <c r="CQ74" s="200"/>
      <c r="CR74" s="4"/>
      <c r="CS74" s="4"/>
    </row>
    <row r="75" spans="1:97" x14ac:dyDescent="0.2">
      <c r="A75" s="11" t="s">
        <v>42</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2">
      <c r="A76" s="193" t="s">
        <v>30</v>
      </c>
      <c r="B76" s="299">
        <f>SUM(B73:B75)</f>
        <v>0</v>
      </c>
      <c r="C76" s="296">
        <f>SUM(C73:C75)</f>
        <v>1200</v>
      </c>
      <c r="D76" s="297">
        <f>SUM(D73:D75)</f>
        <v>0.75</v>
      </c>
      <c r="E76" s="163">
        <f>SUM(E73:E75)</f>
        <v>100</v>
      </c>
      <c r="F76" s="201"/>
      <c r="G76" s="201"/>
      <c r="H76" s="4"/>
      <c r="I76" s="4"/>
      <c r="J76" s="313">
        <f>SUM(J73:J75)</f>
        <v>0</v>
      </c>
      <c r="K76" s="312">
        <f>SUM(K73:K75)</f>
        <v>700</v>
      </c>
      <c r="L76" s="297">
        <f>SUM(L73:L75)</f>
        <v>0.4375</v>
      </c>
      <c r="M76" s="163">
        <f>SUM(M73:M75)</f>
        <v>99.999999999999986</v>
      </c>
      <c r="N76" s="201"/>
      <c r="O76" s="201"/>
      <c r="P76" s="4"/>
      <c r="Q76" s="4"/>
      <c r="R76" s="313">
        <f>SUM(R73:R75)</f>
        <v>0</v>
      </c>
      <c r="S76" s="312">
        <f>SUM(S73:S75)</f>
        <v>500</v>
      </c>
      <c r="T76" s="297">
        <f>SUM(T73:T75)</f>
        <v>0.3125</v>
      </c>
      <c r="U76" s="163">
        <f>SUM(U73:U75)</f>
        <v>100</v>
      </c>
      <c r="V76" s="201"/>
      <c r="W76" s="201"/>
      <c r="X76" s="4"/>
      <c r="Y76" s="4"/>
      <c r="Z76" s="313">
        <f>SUM(Z73:Z75)</f>
        <v>0</v>
      </c>
      <c r="AA76" s="312">
        <f>SUM(AA73:AA75)</f>
        <v>1000</v>
      </c>
      <c r="AB76" s="297">
        <f>SUM(AB73:AB75)</f>
        <v>0.625</v>
      </c>
      <c r="AC76" s="163">
        <f>SUM(AC73:AC75)</f>
        <v>100</v>
      </c>
      <c r="AD76" s="201"/>
      <c r="AE76" s="201"/>
      <c r="AF76" s="4"/>
      <c r="AG76" s="4"/>
      <c r="AH76" s="313">
        <f>SUM(AH73:AH75)</f>
        <v>0</v>
      </c>
      <c r="AI76" s="312">
        <f>SUM(AI73:AI75)</f>
        <v>1000</v>
      </c>
      <c r="AJ76" s="182">
        <f>SUM(AJ73:AJ75)</f>
        <v>0.625</v>
      </c>
      <c r="AK76" s="163">
        <f>SUM(AK73:AK75)</f>
        <v>100</v>
      </c>
      <c r="AL76" s="201"/>
      <c r="AM76" s="201"/>
      <c r="AN76" s="4"/>
      <c r="AO76" s="4"/>
      <c r="AP76" s="313">
        <f>SUM(AP73:AP75)</f>
        <v>0</v>
      </c>
      <c r="AQ76" s="312">
        <f>SUM(AQ73:AQ75)</f>
        <v>400</v>
      </c>
      <c r="AR76" s="297">
        <f>SUM(AR73:AR75)</f>
        <v>0.25</v>
      </c>
      <c r="AS76" s="163">
        <f>SUM(AS73:AS75)</f>
        <v>100</v>
      </c>
      <c r="AT76" s="201"/>
      <c r="AU76" s="201"/>
      <c r="AV76" s="4"/>
      <c r="AW76" s="4"/>
      <c r="AX76" s="313">
        <f>SUM(AX73:AX75)</f>
        <v>0</v>
      </c>
      <c r="AY76" s="312">
        <f>SUM(AY73:AY75)</f>
        <v>1000</v>
      </c>
      <c r="AZ76" s="297">
        <f>SUM(AZ73:AZ75)</f>
        <v>0.625</v>
      </c>
      <c r="BA76" s="163">
        <f>SUM(BA73:BA75)</f>
        <v>100</v>
      </c>
      <c r="BB76" s="201"/>
      <c r="BC76" s="201"/>
      <c r="BD76" s="4"/>
      <c r="BE76" s="4"/>
      <c r="BF76" s="313">
        <f>SUM(BF73:BF75)</f>
        <v>0</v>
      </c>
      <c r="BG76" s="312">
        <f>SUM(BG73:BG75)</f>
        <v>1000</v>
      </c>
      <c r="BH76" s="297">
        <f>SUM(BH73:BH75)</f>
        <v>0</v>
      </c>
      <c r="BI76" s="163" t="e">
        <f>SUM(BI73:BI75)</f>
        <v>#DIV/0!</v>
      </c>
      <c r="BJ76" s="201"/>
      <c r="BK76" s="201"/>
      <c r="BL76" s="332"/>
      <c r="BM76" s="332"/>
      <c r="BN76" s="313">
        <f>SUM(BN73:BN75)</f>
        <v>0</v>
      </c>
      <c r="BO76" s="312">
        <f>SUM(BO73:BO75)</f>
        <v>1000</v>
      </c>
      <c r="BP76" s="297">
        <f>SUM(BP73:BP75)</f>
        <v>0.625</v>
      </c>
      <c r="BQ76" s="163">
        <f>SUM(BQ73:BQ75)</f>
        <v>100</v>
      </c>
      <c r="BR76" s="201"/>
      <c r="BS76" s="201"/>
      <c r="BT76" s="4"/>
      <c r="BU76" s="4"/>
      <c r="BV76" s="313">
        <f>SUM(BV73:BV75)</f>
        <v>0</v>
      </c>
      <c r="BW76" s="312">
        <f>SUM(BW73:BW75)</f>
        <v>1200</v>
      </c>
      <c r="BX76" s="297">
        <f>SUM(BX73:BX75)</f>
        <v>0.75</v>
      </c>
      <c r="BY76" s="163">
        <f>SUM(BY73:BY75)</f>
        <v>100</v>
      </c>
      <c r="BZ76" s="201"/>
      <c r="CA76" s="201"/>
      <c r="CB76" s="4"/>
      <c r="CC76" s="4"/>
      <c r="CD76" s="313">
        <f>SUM(CD73:CD75)</f>
        <v>0</v>
      </c>
      <c r="CE76" s="312">
        <f>SUM(CE73:CE75)</f>
        <v>500</v>
      </c>
      <c r="CF76" s="297">
        <f>SUM(CF73:CF75)</f>
        <v>0.3125</v>
      </c>
      <c r="CG76" s="163">
        <f>SUM(CG73:CG75)</f>
        <v>100</v>
      </c>
      <c r="CH76" s="201"/>
      <c r="CI76" s="201"/>
      <c r="CJ76" s="4"/>
      <c r="CK76" s="4"/>
      <c r="CL76" s="313">
        <f>SUM(CL73:CL75)</f>
        <v>0</v>
      </c>
      <c r="CM76" s="312">
        <f>SUM(CM73:CM75)</f>
        <v>2500</v>
      </c>
      <c r="CN76" s="297">
        <f>SUM(CN73:CN75)</f>
        <v>1.5625</v>
      </c>
      <c r="CO76" s="163">
        <f>SUM(CO73:CO75)</f>
        <v>100</v>
      </c>
      <c r="CP76" s="201"/>
      <c r="CQ76" s="201"/>
      <c r="CR76" s="4"/>
      <c r="CS76" s="4"/>
    </row>
    <row r="77" spans="1:97"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2">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2">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93200</v>
      </c>
      <c r="AB79" s="280">
        <f>Z79+(AA79/Z5)</f>
        <v>58.25</v>
      </c>
      <c r="AC79" s="162">
        <f>AB79/AB85%</f>
        <v>100</v>
      </c>
      <c r="AD79" s="200"/>
      <c r="AE79" s="200"/>
      <c r="AF79" t="s">
        <v>213</v>
      </c>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2">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f>AB80/AB85%</f>
        <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2">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f>AB81/AB85%</f>
        <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2">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f>AB82/AB85%</f>
        <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2">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f>AB83/AB85%</f>
        <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2">
      <c r="A84" s="11" t="s">
        <v>160</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f>AB84/AB85%</f>
        <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2">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93200</v>
      </c>
      <c r="AB85" s="297">
        <f>SUM(AB79:AB84)</f>
        <v>58.25</v>
      </c>
      <c r="AC85" s="163">
        <f>SUM(AC79:AC84)</f>
        <v>100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2">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2">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2">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2">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2">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2">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2">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2">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2">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2">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155</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48</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f>BX118/BX124%</f>
        <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2">
      <c r="A119" s="73" t="s">
        <v>49</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10</v>
      </c>
      <c r="BW119" s="42">
        <v>0</v>
      </c>
      <c r="BX119" s="184">
        <f>BV119+(BW119/BV5)</f>
        <v>10</v>
      </c>
      <c r="BY119" s="162">
        <f>BX119/BX124%</f>
        <v>100</v>
      </c>
      <c r="BZ119" s="330">
        <v>4</v>
      </c>
      <c r="CA119" s="200"/>
      <c r="CB119" s="4" t="s">
        <v>233</v>
      </c>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2">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f>BX120/BX124%</f>
        <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2">
      <c r="A121" s="73" t="s">
        <v>50</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f>BX121/BX124%</f>
        <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5" customHeight="1" x14ac:dyDescent="0.2">
      <c r="A122" s="73" t="s">
        <v>119</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f>BX122/BX124%</f>
        <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5" customHeight="1" x14ac:dyDescent="0.2">
      <c r="A123" s="73" t="s">
        <v>115</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f>BX123/BX124%</f>
        <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2">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10</v>
      </c>
      <c r="BW124" s="195">
        <f>SUM(BW118:BW123)</f>
        <v>0</v>
      </c>
      <c r="BX124" s="297">
        <f>SUM(BX118:BX123)</f>
        <v>10</v>
      </c>
      <c r="BY124" s="183">
        <f>SUM(BY118:BY123)</f>
        <v>100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60</v>
      </c>
      <c r="B126" s="302">
        <f>B124+B98+B90+B85+B76+B61+B70+B107+B115</f>
        <v>0</v>
      </c>
      <c r="C126" s="302">
        <f>C124+C98+C90+C85+C76+C61+C70+C107+C115</f>
        <v>94350</v>
      </c>
      <c r="D126" s="168">
        <f>D124+D115+D107+D98+D90+D85+D76+D70+D61</f>
        <v>58.96875</v>
      </c>
      <c r="E126" s="185"/>
      <c r="F126" s="207"/>
      <c r="G126" s="207"/>
      <c r="H126" s="170"/>
      <c r="I126" s="170"/>
      <c r="J126" s="316">
        <f>J124+J98+J90+J85+J76+J61+J115+J107+J70</f>
        <v>0</v>
      </c>
      <c r="K126" s="317">
        <f>K124+K98+K90+K85+K76+K61+K115+K107+K70</f>
        <v>100100</v>
      </c>
      <c r="L126" s="168">
        <f>L124+L115+L107+L98+L90+L85+L76+L70+L61</f>
        <v>62.5625</v>
      </c>
      <c r="M126" s="185"/>
      <c r="N126" s="207"/>
      <c r="O126" s="207"/>
      <c r="P126" s="170"/>
      <c r="Q126" s="170"/>
      <c r="R126" s="316">
        <f>R124+R98+R90+R85+R76+R61+R115+R107+R70</f>
        <v>0</v>
      </c>
      <c r="S126" s="317">
        <f>S124+S98+S90+S85+S76+S61+S115+S107+S70</f>
        <v>92400</v>
      </c>
      <c r="T126" s="168">
        <f>T124+T115+T107+T98+T90+T85+T76+T70+T61</f>
        <v>57.75</v>
      </c>
      <c r="U126" s="185"/>
      <c r="V126" s="207"/>
      <c r="W126" s="207"/>
      <c r="X126" s="170"/>
      <c r="Y126" s="170"/>
      <c r="Z126" s="316">
        <f>Z124+Z98+Z90+Z85+Z76+Z61+Z115+Z107+Z70</f>
        <v>0</v>
      </c>
      <c r="AA126" s="317">
        <f>AA124+AA98+AA90+AA85+AA76+AA61+AA115+AA107+AA70</f>
        <v>205900</v>
      </c>
      <c r="AB126" s="168">
        <f>AB124+AB115+AB107+AB98+AB90+AB85+AB76+AB70+AB61</f>
        <v>128.6875</v>
      </c>
      <c r="AC126" s="185"/>
      <c r="AD126" s="207"/>
      <c r="AE126" s="207"/>
      <c r="AF126" s="170"/>
      <c r="AG126" s="170"/>
      <c r="AH126" s="240">
        <f>AH124+AH98+AH90+AH85+AH76+AH61+AH115+AH107+AH70</f>
        <v>0</v>
      </c>
      <c r="AI126" s="192">
        <f>AI124+AI98+AI90+AI85+AI76+AI61+AI115+AI107+AI70</f>
        <v>83900</v>
      </c>
      <c r="AJ126" s="168">
        <f>AJ124+AJ115+AJ107+AJ98+AJ90+AJ85+AJ76+AJ70+AJ61</f>
        <v>52.4375</v>
      </c>
      <c r="AK126" s="185"/>
      <c r="AL126" s="207"/>
      <c r="AM126" s="207"/>
      <c r="AN126" s="170"/>
      <c r="AO126" s="170"/>
      <c r="AP126" s="240">
        <f>AP124+AP98+AP90+AP85+AP76+AP61+AP115+AP107+AP70</f>
        <v>0</v>
      </c>
      <c r="AQ126" s="192">
        <f>AQ124+AQ98+AQ90+AQ85+AQ76+AQ61+AQ115+AQ107+AQ70</f>
        <v>83800</v>
      </c>
      <c r="AR126" s="168">
        <f>AR124+AR115+AR107+AR98+AR90+AR85+AR76+AR70+AR61</f>
        <v>52.375</v>
      </c>
      <c r="AS126" s="185"/>
      <c r="AT126" s="207"/>
      <c r="AU126" s="207"/>
      <c r="AV126" s="170"/>
      <c r="AW126" s="170"/>
      <c r="AX126" s="240">
        <f>AX124+AX98+AX90+AX85+AX76+AX61+AX115+AX107+AX70</f>
        <v>0</v>
      </c>
      <c r="AY126" s="192">
        <f>AY124+AY98+AY90+AY85+AY76+AY61+AY115+AY107+AY70</f>
        <v>80200</v>
      </c>
      <c r="AZ126" s="168">
        <f>AZ124+AZ115+AZ107+AZ98+AZ90+AZ85+AZ76+AZ70+AZ61</f>
        <v>50.125</v>
      </c>
      <c r="BA126" s="185"/>
      <c r="BB126" s="207"/>
      <c r="BC126" s="207"/>
      <c r="BD126" s="170"/>
      <c r="BE126" s="170"/>
      <c r="BF126" s="240">
        <f>BF124+BF98+BF90+BF85+BF76+BF61+BF115+BF107+BF70</f>
        <v>0</v>
      </c>
      <c r="BG126" s="192">
        <f>BG124+BG98+BG90+BG85+BG76+BG61+BG115+BG107+BG70</f>
        <v>102800</v>
      </c>
      <c r="BH126" s="168">
        <f>BH124+BH115+BH107+BH98+BH90+BH85+BH76+BH70+BH61</f>
        <v>63.625</v>
      </c>
      <c r="BI126" s="185"/>
      <c r="BJ126" s="207"/>
      <c r="BK126" s="207"/>
      <c r="BL126" s="170"/>
      <c r="BM126" s="170"/>
      <c r="BN126" s="240">
        <f>BN124+BN98+BN90+BN85+BN76+BN61+BN115+BN107+BN70</f>
        <v>0</v>
      </c>
      <c r="BO126" s="192">
        <f>BO124+BO98+BO90+BO85+BO76+BO61+BO115+BO107+BO70</f>
        <v>85600</v>
      </c>
      <c r="BP126" s="168">
        <f>BP124+BP115+BP107+BP98+BP90+BP85+BP76+BP70+BP61</f>
        <v>53.5</v>
      </c>
      <c r="BQ126" s="185"/>
      <c r="BR126" s="207"/>
      <c r="BS126" s="207"/>
      <c r="BT126" s="170"/>
      <c r="BU126" s="170"/>
      <c r="BV126" s="316">
        <f>BV124+BV98+BV90+BV85+BV76+BV61+BV115+BV107+BV70</f>
        <v>10</v>
      </c>
      <c r="BW126" s="317">
        <f>BW124+BW98+BW90+BW85+BW76+BW61+BW115+BW107+BW70</f>
        <v>91300</v>
      </c>
      <c r="BX126" s="168">
        <f>BX124+BX115+BX107+BX98+BX90+BX85+BX76+BX70+BX61</f>
        <v>67.0625</v>
      </c>
      <c r="BY126" s="185"/>
      <c r="BZ126" s="207"/>
      <c r="CA126" s="207"/>
      <c r="CB126" s="170"/>
      <c r="CC126" s="170"/>
      <c r="CD126" s="316">
        <f>CD124+CD98+CD90+CD85+CD76+CD61+CD115+CD107+CD70</f>
        <v>0</v>
      </c>
      <c r="CE126" s="317">
        <f>CE124+CE98+CE90+CE85+CE76+CE61+CE115+CE107+CE70</f>
        <v>104700</v>
      </c>
      <c r="CF126" s="168">
        <f>CF124+CF115+CF107+CF98+CF90+CF85+CF76+CF70+CF61</f>
        <v>65.4375</v>
      </c>
      <c r="CG126" s="185"/>
      <c r="CH126" s="207"/>
      <c r="CI126" s="207"/>
      <c r="CJ126" s="170"/>
      <c r="CK126" s="170"/>
      <c r="CL126" s="316">
        <f>CL124+CL98+CL90+CL85+CL76+CL61+CL115+CL107+CL70</f>
        <v>0</v>
      </c>
      <c r="CM126" s="317">
        <f>CM124+CM98+CM90+CM85+CM76+CM61+CM115+CM107+CM70</f>
        <v>116600</v>
      </c>
      <c r="CN126" s="168">
        <f>CN124+CN115+CN107+CN98+CN90+CN85+CN76+CN70+CN61</f>
        <v>72.875</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169</v>
      </c>
      <c r="B129" s="303">
        <f>B7+B44-B126</f>
        <v>40</v>
      </c>
      <c r="C129" s="304">
        <f>C7+C44-C126</f>
        <v>-57550</v>
      </c>
      <c r="D129" s="305">
        <f>D7+D44-D126</f>
        <v>4.03125</v>
      </c>
      <c r="E129" s="186"/>
      <c r="F129" s="208"/>
      <c r="G129" s="208"/>
      <c r="H129" s="280"/>
      <c r="I129" s="190"/>
      <c r="J129" s="304">
        <f>J7+J44-J126</f>
        <v>115</v>
      </c>
      <c r="K129" s="304">
        <f>K7+K44-K126</f>
        <v>-136450</v>
      </c>
      <c r="L129" s="305">
        <f>L7+L44-L126</f>
        <v>29.71875</v>
      </c>
      <c r="M129" s="186"/>
      <c r="N129" s="208"/>
      <c r="O129" s="208"/>
      <c r="P129" s="280"/>
      <c r="Q129" s="190"/>
      <c r="R129" s="304">
        <v>0</v>
      </c>
      <c r="S129" s="304">
        <f>S7+S44-S126</f>
        <v>-224650</v>
      </c>
      <c r="T129" s="319">
        <f>T7+T44-T126</f>
        <v>-25.40625</v>
      </c>
      <c r="U129" s="186"/>
      <c r="V129" s="208"/>
      <c r="W129" s="208"/>
      <c r="X129" s="280"/>
      <c r="Y129" s="190"/>
      <c r="Z129" s="304">
        <f>Z7+Z44-Z126</f>
        <v>15</v>
      </c>
      <c r="AA129" s="304">
        <f>AA7+AA44-AA126</f>
        <v>-314150</v>
      </c>
      <c r="AB129" s="319">
        <f>AB7+AB44-AB126</f>
        <v>-66.34375</v>
      </c>
      <c r="AC129" s="186"/>
      <c r="AD129" s="208"/>
      <c r="AE129" s="208"/>
      <c r="AF129" s="280"/>
      <c r="AG129" s="190"/>
      <c r="AH129" s="189">
        <f>AH7+AH44-AH126</f>
        <v>15</v>
      </c>
      <c r="AI129" s="189">
        <f>AI7+AI44-AI126</f>
        <v>-383850</v>
      </c>
      <c r="AJ129" s="187">
        <f>AJ7+AJ44-AJ126</f>
        <v>-109.90625</v>
      </c>
      <c r="AK129" s="186"/>
      <c r="AL129" s="208"/>
      <c r="AM129" s="208"/>
      <c r="AN129" s="280"/>
      <c r="AO129" s="190"/>
      <c r="AP129" s="189">
        <f>AP7+AP44-AP126</f>
        <v>30</v>
      </c>
      <c r="AQ129" s="189">
        <f>AQ7+AQ44-AQ126</f>
        <v>-444450</v>
      </c>
      <c r="AR129" s="187">
        <f>AR7+AR44-AR126</f>
        <v>-132.78125</v>
      </c>
      <c r="AS129" s="186"/>
      <c r="AT129" s="208"/>
      <c r="AU129" s="208"/>
      <c r="AV129" s="190"/>
      <c r="AW129" s="190"/>
      <c r="AX129" s="189">
        <f>AX7+AX44-AX126</f>
        <v>30</v>
      </c>
      <c r="AY129" s="189">
        <f>AY7+AY44-AY126</f>
        <v>-519450</v>
      </c>
      <c r="AZ129" s="187">
        <f>AZ7+AZ44-AZ126</f>
        <v>-179.65625</v>
      </c>
      <c r="BA129" s="186"/>
      <c r="BB129" s="208"/>
      <c r="BC129" s="208"/>
      <c r="BD129" s="190"/>
      <c r="BE129" s="190"/>
      <c r="BF129" s="189">
        <f>BF7+BF44-BF126</f>
        <v>45</v>
      </c>
      <c r="BG129" s="189">
        <f>BG7+BG44-BG126</f>
        <v>-581050</v>
      </c>
      <c r="BH129" s="187">
        <f>BH7+BH44-BH126</f>
        <v>-202.53125</v>
      </c>
      <c r="BI129" s="186"/>
      <c r="BJ129" s="208"/>
      <c r="BK129" s="208"/>
      <c r="BL129" s="190"/>
      <c r="BM129" s="190"/>
      <c r="BN129" s="189">
        <f>BN7+BN44-BN126</f>
        <v>45</v>
      </c>
      <c r="BO129" s="189">
        <f>BO7+BO44-BO126</f>
        <v>-653050</v>
      </c>
      <c r="BP129" s="187">
        <f>BP7+BP44-BP126</f>
        <v>-247.53125</v>
      </c>
      <c r="BQ129" s="186"/>
      <c r="BR129" s="208"/>
      <c r="BS129" s="208"/>
      <c r="BT129" s="190"/>
      <c r="BU129" s="190"/>
      <c r="BV129" s="304">
        <f>BV7+BV44-BV126</f>
        <v>50</v>
      </c>
      <c r="BW129" s="304">
        <f>BW7+BW44-BW126</f>
        <v>-721150</v>
      </c>
      <c r="BX129" s="319">
        <f>BX7+BX44-BX126</f>
        <v>-285.09375</v>
      </c>
      <c r="BY129" s="186"/>
      <c r="BZ129" s="208"/>
      <c r="CA129" s="208"/>
      <c r="CB129" s="190"/>
      <c r="CC129" s="190"/>
      <c r="CD129" s="304">
        <f>CD7+CD44-CD126</f>
        <v>50</v>
      </c>
      <c r="CE129" s="304">
        <f>CE7+CE44-CE126</f>
        <v>-815650</v>
      </c>
      <c r="CF129" s="319">
        <f>CF7+CF44-CF126</f>
        <v>-344.15625</v>
      </c>
      <c r="CG129" s="186"/>
      <c r="CH129" s="208"/>
      <c r="CI129" s="208"/>
      <c r="CJ129" s="190"/>
      <c r="CK129" s="190"/>
      <c r="CL129" s="304">
        <f>CL7+CL44-CL126</f>
        <v>215</v>
      </c>
      <c r="CM129" s="304">
        <f>CM7+CM44-CM126</f>
        <v>-609050</v>
      </c>
      <c r="CN129" s="319">
        <f>CN7+CN44-CN126</f>
        <v>-50.03125</v>
      </c>
      <c r="CO129" s="186"/>
      <c r="CP129" s="208"/>
      <c r="CQ129" s="208"/>
      <c r="CR129" s="190"/>
      <c r="CS129" s="190"/>
    </row>
    <row r="130" spans="1:97" x14ac:dyDescent="0.2">
      <c r="D130" s="5"/>
    </row>
    <row r="131" spans="1:97" ht="16" thickBot="1" x14ac:dyDescent="0.25">
      <c r="D131" s="5"/>
    </row>
    <row r="132" spans="1:97" x14ac:dyDescent="0.2">
      <c r="A132" s="229"/>
      <c r="B132" s="432" t="str">
        <f>B2</f>
        <v>Week 1 / Visit 1 : 15 - 29 May 2019</v>
      </c>
      <c r="C132" s="433"/>
      <c r="D132" s="433"/>
      <c r="E132" s="434"/>
      <c r="F132" s="227"/>
      <c r="G132" s="227"/>
      <c r="H132" s="4"/>
      <c r="I132" s="4"/>
      <c r="J132" s="432" t="str">
        <f>J2</f>
        <v>Week 3 / Visit 2 : 30 May - 12 June 2019</v>
      </c>
      <c r="K132" s="433"/>
      <c r="L132" s="433"/>
      <c r="M132" s="434"/>
      <c r="N132" s="227"/>
      <c r="O132" s="227"/>
      <c r="P132" s="4"/>
      <c r="Q132" s="4"/>
      <c r="R132" s="432" t="str">
        <f>R2</f>
        <v>Week 5 / Visit 3 : 13 - 27 June 2019</v>
      </c>
      <c r="S132" s="433"/>
      <c r="T132" s="433"/>
      <c r="U132" s="434"/>
      <c r="V132" s="227"/>
      <c r="W132" s="227"/>
      <c r="X132" s="4"/>
      <c r="Y132" s="4"/>
      <c r="Z132" s="432" t="str">
        <f>Z2</f>
        <v>Week 7 / Visit 4 : 28 June - 11 July 2019</v>
      </c>
      <c r="AA132" s="433"/>
      <c r="AB132" s="433"/>
      <c r="AC132" s="434"/>
      <c r="AD132" s="227"/>
      <c r="AE132" s="227"/>
      <c r="AF132" s="4"/>
      <c r="AG132" s="4"/>
      <c r="AH132" s="432" t="str">
        <f>AH2</f>
        <v>Week 9 / Visit 5 : 12 - 25 July 2019</v>
      </c>
      <c r="AI132" s="433"/>
      <c r="AJ132" s="433"/>
      <c r="AK132" s="434"/>
      <c r="AL132" s="227"/>
      <c r="AM132" s="227"/>
      <c r="AN132" s="4"/>
      <c r="AO132" s="4"/>
      <c r="AP132" s="432" t="str">
        <f>AP2</f>
        <v>Week 11 / Visit 6 : 26 July - 8 August 2019</v>
      </c>
      <c r="AQ132" s="433"/>
      <c r="AR132" s="433"/>
      <c r="AS132" s="434"/>
      <c r="AT132" s="227"/>
      <c r="AU132" s="227"/>
      <c r="AV132" s="4"/>
      <c r="AW132" s="4"/>
      <c r="AX132" s="432" t="str">
        <f>AX2</f>
        <v>Week 13 / Visit 7 : 9 - 22 August 2019</v>
      </c>
      <c r="AY132" s="433"/>
      <c r="AZ132" s="433"/>
      <c r="BA132" s="434"/>
      <c r="BB132" s="227"/>
      <c r="BC132" s="227"/>
      <c r="BD132" s="4"/>
      <c r="BE132" s="4"/>
      <c r="BF132" s="432" t="str">
        <f>BF2</f>
        <v>Week 15 / Visit 8 : 23 August - 5 September 2019</v>
      </c>
      <c r="BG132" s="433"/>
      <c r="BH132" s="433"/>
      <c r="BI132" s="434"/>
      <c r="BJ132" s="227"/>
      <c r="BK132" s="227"/>
      <c r="BL132" s="4"/>
      <c r="BM132" s="4"/>
      <c r="BN132" s="432" t="str">
        <f>BN2</f>
        <v>Week 17 / Visit 9 : 6 - 19 Sep. 2019</v>
      </c>
      <c r="BO132" s="433"/>
      <c r="BP132" s="433"/>
      <c r="BQ132" s="434"/>
      <c r="BR132" s="227"/>
      <c r="BS132" s="227"/>
      <c r="BT132" s="4"/>
      <c r="BU132" s="4"/>
      <c r="BV132" s="432" t="str">
        <f>BV2</f>
        <v>Week 19 / Visit 10 : 20 Sep. - 3 Oct. 2019</v>
      </c>
      <c r="BW132" s="433"/>
      <c r="BX132" s="433"/>
      <c r="BY132" s="434"/>
      <c r="BZ132" s="227"/>
      <c r="CA132" s="227"/>
      <c r="CB132" s="4"/>
      <c r="CC132" s="4"/>
      <c r="CD132" s="432" t="str">
        <f>CD2</f>
        <v>Week 21 / Visit 11 : 4 - 17 Oct. 2019</v>
      </c>
      <c r="CE132" s="433"/>
      <c r="CF132" s="433"/>
      <c r="CG132" s="434"/>
      <c r="CH132" s="227"/>
      <c r="CI132" s="227"/>
      <c r="CJ132" s="4"/>
      <c r="CK132" s="4"/>
      <c r="CL132" s="432" t="str">
        <f>CL2</f>
        <v>Week 23 / Visit 12 : 18 - 31 Oct. 2019 (but interview in Dec.)</v>
      </c>
      <c r="CM132" s="433"/>
      <c r="CN132" s="433"/>
      <c r="CO132" s="434"/>
      <c r="CP132" s="227"/>
      <c r="CQ132" s="227"/>
      <c r="CR132" s="4"/>
      <c r="CS132" s="4"/>
    </row>
    <row r="133" spans="1:97" x14ac:dyDescent="0.2">
      <c r="A133" s="229"/>
      <c r="B133" s="435"/>
      <c r="C133" s="436"/>
      <c r="D133" s="436"/>
      <c r="E133" s="437"/>
      <c r="F133" s="227"/>
      <c r="G133" s="227"/>
      <c r="H133" s="4"/>
      <c r="I133" s="4"/>
      <c r="J133" s="435"/>
      <c r="K133" s="436"/>
      <c r="L133" s="436"/>
      <c r="M133" s="437"/>
      <c r="N133" s="227"/>
      <c r="O133" s="227"/>
      <c r="P133" s="4"/>
      <c r="Q133" s="4"/>
      <c r="R133" s="435"/>
      <c r="S133" s="436"/>
      <c r="T133" s="436"/>
      <c r="U133" s="437"/>
      <c r="V133" s="227"/>
      <c r="W133" s="227"/>
      <c r="X133" s="4"/>
      <c r="Y133" s="4"/>
      <c r="Z133" s="435"/>
      <c r="AA133" s="436"/>
      <c r="AB133" s="436"/>
      <c r="AC133" s="437"/>
      <c r="AD133" s="227"/>
      <c r="AE133" s="227"/>
      <c r="AF133" s="4"/>
      <c r="AG133" s="4"/>
      <c r="AH133" s="435"/>
      <c r="AI133" s="436"/>
      <c r="AJ133" s="436"/>
      <c r="AK133" s="437"/>
      <c r="AL133" s="227"/>
      <c r="AM133" s="227"/>
      <c r="AN133" s="4"/>
      <c r="AO133" s="4"/>
      <c r="AP133" s="435"/>
      <c r="AQ133" s="436"/>
      <c r="AR133" s="436"/>
      <c r="AS133" s="437"/>
      <c r="AT133" s="227"/>
      <c r="AU133" s="227"/>
      <c r="AV133" s="4"/>
      <c r="AW133" s="4"/>
      <c r="AX133" s="435"/>
      <c r="AY133" s="436"/>
      <c r="AZ133" s="436"/>
      <c r="BA133" s="437"/>
      <c r="BB133" s="227"/>
      <c r="BC133" s="227"/>
      <c r="BD133" s="4"/>
      <c r="BE133" s="4"/>
      <c r="BF133" s="435"/>
      <c r="BG133" s="436"/>
      <c r="BH133" s="436"/>
      <c r="BI133" s="437"/>
      <c r="BJ133" s="227"/>
      <c r="BK133" s="227"/>
      <c r="BL133" s="4"/>
      <c r="BM133" s="4"/>
      <c r="BN133" s="435"/>
      <c r="BO133" s="436"/>
      <c r="BP133" s="436"/>
      <c r="BQ133" s="437"/>
      <c r="BR133" s="227"/>
      <c r="BS133" s="227"/>
      <c r="BT133" s="4"/>
      <c r="BU133" s="4"/>
      <c r="BV133" s="435"/>
      <c r="BW133" s="436"/>
      <c r="BX133" s="436"/>
      <c r="BY133" s="437"/>
      <c r="BZ133" s="227"/>
      <c r="CA133" s="227"/>
      <c r="CB133" s="4"/>
      <c r="CC133" s="4"/>
      <c r="CD133" s="435"/>
      <c r="CE133" s="436"/>
      <c r="CF133" s="436"/>
      <c r="CG133" s="437"/>
      <c r="CH133" s="227"/>
      <c r="CI133" s="227"/>
      <c r="CJ133" s="4"/>
      <c r="CK133" s="4"/>
      <c r="CL133" s="435"/>
      <c r="CM133" s="436"/>
      <c r="CN133" s="436"/>
      <c r="CO133" s="437"/>
      <c r="CP133" s="227"/>
      <c r="CQ133" s="227"/>
      <c r="CR133" s="4"/>
      <c r="CS133" s="4"/>
    </row>
    <row r="134" spans="1:97" x14ac:dyDescent="0.2">
      <c r="A134" s="229"/>
      <c r="B134" s="435"/>
      <c r="C134" s="436"/>
      <c r="D134" s="436"/>
      <c r="E134" s="437"/>
      <c r="F134" s="227"/>
      <c r="G134" s="227"/>
      <c r="H134" s="4"/>
      <c r="I134" s="4"/>
      <c r="J134" s="435"/>
      <c r="K134" s="436"/>
      <c r="L134" s="436"/>
      <c r="M134" s="437"/>
      <c r="N134" s="227"/>
      <c r="O134" s="227"/>
      <c r="P134" s="4"/>
      <c r="Q134" s="4"/>
      <c r="R134" s="435"/>
      <c r="S134" s="436"/>
      <c r="T134" s="436"/>
      <c r="U134" s="437"/>
      <c r="V134" s="227"/>
      <c r="W134" s="227"/>
      <c r="X134" s="4"/>
      <c r="Y134" s="4"/>
      <c r="Z134" s="435"/>
      <c r="AA134" s="436"/>
      <c r="AB134" s="436"/>
      <c r="AC134" s="437"/>
      <c r="AD134" s="227"/>
      <c r="AE134" s="227"/>
      <c r="AF134" s="4"/>
      <c r="AG134" s="4"/>
      <c r="AH134" s="435"/>
      <c r="AI134" s="436"/>
      <c r="AJ134" s="436"/>
      <c r="AK134" s="437"/>
      <c r="AL134" s="227"/>
      <c r="AM134" s="227"/>
      <c r="AN134" s="4"/>
      <c r="AO134" s="4"/>
      <c r="AP134" s="435"/>
      <c r="AQ134" s="436"/>
      <c r="AR134" s="436"/>
      <c r="AS134" s="437"/>
      <c r="AT134" s="227"/>
      <c r="AU134" s="227"/>
      <c r="AV134" s="4"/>
      <c r="AW134" s="4"/>
      <c r="AX134" s="435"/>
      <c r="AY134" s="436"/>
      <c r="AZ134" s="436"/>
      <c r="BA134" s="437"/>
      <c r="BB134" s="227"/>
      <c r="BC134" s="227"/>
      <c r="BD134" s="4"/>
      <c r="BE134" s="4"/>
      <c r="BF134" s="435"/>
      <c r="BG134" s="436"/>
      <c r="BH134" s="436"/>
      <c r="BI134" s="437"/>
      <c r="BJ134" s="227"/>
      <c r="BK134" s="227"/>
      <c r="BL134" s="4"/>
      <c r="BM134" s="4"/>
      <c r="BN134" s="435"/>
      <c r="BO134" s="436"/>
      <c r="BP134" s="436"/>
      <c r="BQ134" s="437"/>
      <c r="BR134" s="227"/>
      <c r="BS134" s="227"/>
      <c r="BT134" s="4"/>
      <c r="BU134" s="4"/>
      <c r="BV134" s="435"/>
      <c r="BW134" s="436"/>
      <c r="BX134" s="436"/>
      <c r="BY134" s="437"/>
      <c r="BZ134" s="227"/>
      <c r="CA134" s="227"/>
      <c r="CB134" s="4"/>
      <c r="CC134" s="4"/>
      <c r="CD134" s="435"/>
      <c r="CE134" s="436"/>
      <c r="CF134" s="436"/>
      <c r="CG134" s="437"/>
      <c r="CH134" s="227"/>
      <c r="CI134" s="227"/>
      <c r="CJ134" s="4"/>
      <c r="CK134" s="4"/>
      <c r="CL134" s="435"/>
      <c r="CM134" s="436"/>
      <c r="CN134" s="436"/>
      <c r="CO134" s="437"/>
      <c r="CP134" s="227"/>
      <c r="CQ134" s="227"/>
      <c r="CR134" s="4"/>
      <c r="CS134" s="4"/>
    </row>
    <row r="135" spans="1:97" ht="16" thickBot="1" x14ac:dyDescent="0.25">
      <c r="A135" s="231" t="s">
        <v>72</v>
      </c>
      <c r="B135" s="438"/>
      <c r="C135" s="439"/>
      <c r="D135" s="439"/>
      <c r="E135" s="440"/>
      <c r="F135" s="227"/>
      <c r="G135" s="227"/>
      <c r="H135" s="4"/>
      <c r="I135" s="4"/>
      <c r="J135" s="438"/>
      <c r="K135" s="439"/>
      <c r="L135" s="439"/>
      <c r="M135" s="440"/>
      <c r="N135" s="227"/>
      <c r="O135" s="227"/>
      <c r="P135" s="4"/>
      <c r="Q135" s="4"/>
      <c r="R135" s="438"/>
      <c r="S135" s="439"/>
      <c r="T135" s="439"/>
      <c r="U135" s="440"/>
      <c r="V135" s="227"/>
      <c r="W135" s="227"/>
      <c r="X135" s="4"/>
      <c r="Y135" s="4"/>
      <c r="Z135" s="438"/>
      <c r="AA135" s="439"/>
      <c r="AB135" s="439"/>
      <c r="AC135" s="440"/>
      <c r="AD135" s="227"/>
      <c r="AE135" s="227"/>
      <c r="AF135" s="4"/>
      <c r="AG135" s="4"/>
      <c r="AH135" s="438"/>
      <c r="AI135" s="439"/>
      <c r="AJ135" s="439"/>
      <c r="AK135" s="440"/>
      <c r="AL135" s="227"/>
      <c r="AM135" s="227"/>
      <c r="AN135" s="4"/>
      <c r="AO135" s="4"/>
      <c r="AP135" s="438"/>
      <c r="AQ135" s="439"/>
      <c r="AR135" s="439"/>
      <c r="AS135" s="440"/>
      <c r="AT135" s="227"/>
      <c r="AU135" s="227"/>
      <c r="AV135" s="4"/>
      <c r="AW135" s="4"/>
      <c r="AX135" s="438"/>
      <c r="AY135" s="439"/>
      <c r="AZ135" s="439"/>
      <c r="BA135" s="440"/>
      <c r="BB135" s="227"/>
      <c r="BC135" s="227"/>
      <c r="BD135" s="4"/>
      <c r="BE135" s="4"/>
      <c r="BF135" s="438"/>
      <c r="BG135" s="439"/>
      <c r="BH135" s="439"/>
      <c r="BI135" s="440"/>
      <c r="BJ135" s="227"/>
      <c r="BK135" s="227"/>
      <c r="BL135" s="4"/>
      <c r="BM135" s="4"/>
      <c r="BN135" s="438"/>
      <c r="BO135" s="439"/>
      <c r="BP135" s="439"/>
      <c r="BQ135" s="440"/>
      <c r="BR135" s="227"/>
      <c r="BS135" s="227"/>
      <c r="BT135" s="4"/>
      <c r="BU135" s="4"/>
      <c r="BV135" s="438"/>
      <c r="BW135" s="439"/>
      <c r="BX135" s="439"/>
      <c r="BY135" s="440"/>
      <c r="BZ135" s="227"/>
      <c r="CA135" s="227"/>
      <c r="CB135" s="4"/>
      <c r="CC135" s="4"/>
      <c r="CD135" s="438"/>
      <c r="CE135" s="439"/>
      <c r="CF135" s="439"/>
      <c r="CG135" s="440"/>
      <c r="CH135" s="227"/>
      <c r="CI135" s="227"/>
      <c r="CJ135" s="4"/>
      <c r="CK135" s="4"/>
      <c r="CL135" s="438"/>
      <c r="CM135" s="439"/>
      <c r="CN135" s="439"/>
      <c r="CO135" s="440"/>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156</v>
      </c>
      <c r="B137" s="108"/>
      <c r="C137" s="109"/>
      <c r="D137" s="306">
        <f>D58+D90+D98+D107+D115</f>
        <v>0</v>
      </c>
      <c r="E137" s="119">
        <f>D137/D141%</f>
        <v>0</v>
      </c>
      <c r="F137" s="206"/>
      <c r="G137" s="206"/>
      <c r="J137" s="110"/>
      <c r="K137" s="109"/>
      <c r="L137" s="306">
        <f>L58+L90+L98+L107+L115</f>
        <v>0</v>
      </c>
      <c r="M137" s="119">
        <f>L137/L141%</f>
        <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f>CN137/CN141%</f>
        <v>0</v>
      </c>
      <c r="CP137" s="206"/>
      <c r="CQ137" s="206"/>
    </row>
    <row r="138" spans="1:97" ht="16" thickBot="1" x14ac:dyDescent="0.25">
      <c r="D138" s="118"/>
      <c r="L138" s="118"/>
      <c r="T138" s="118"/>
    </row>
    <row r="139" spans="1:97" ht="66" customHeight="1" thickBot="1" x14ac:dyDescent="0.25">
      <c r="A139" s="78" t="s">
        <v>105</v>
      </c>
      <c r="B139" s="108"/>
      <c r="C139" s="110"/>
      <c r="D139" s="306">
        <f>D23+D36</f>
        <v>40</v>
      </c>
      <c r="E139" s="119">
        <f>D139/D141%</f>
        <v>100</v>
      </c>
      <c r="F139" s="206"/>
      <c r="G139" s="206"/>
      <c r="J139" s="110"/>
      <c r="K139" s="110"/>
      <c r="L139" s="306">
        <f>L23+L36</f>
        <v>100</v>
      </c>
      <c r="M139" s="119">
        <f>L139/L141%</f>
        <v>100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150</v>
      </c>
      <c r="CO139" s="119">
        <f>CN139/CN141%</f>
        <v>100</v>
      </c>
      <c r="CP139" s="206"/>
      <c r="CQ139" s="206"/>
    </row>
    <row r="140" spans="1:97" ht="16" thickBot="1" x14ac:dyDescent="0.25">
      <c r="D140" s="118"/>
      <c r="L140" s="118"/>
      <c r="T140" s="118"/>
    </row>
    <row r="141" spans="1:97" ht="17" thickBot="1" x14ac:dyDescent="0.25">
      <c r="A141" s="77" t="s">
        <v>75</v>
      </c>
      <c r="B141" s="108"/>
      <c r="C141" s="110"/>
      <c r="D141" s="306">
        <f>D137+D139</f>
        <v>40</v>
      </c>
      <c r="E141" s="119">
        <f>E137+E139</f>
        <v>100</v>
      </c>
      <c r="F141" s="206"/>
      <c r="G141" s="206"/>
      <c r="J141" s="110"/>
      <c r="K141" s="110"/>
      <c r="L141" s="306">
        <f>L137+L139</f>
        <v>100</v>
      </c>
      <c r="M141" s="119">
        <f>M137+M139</f>
        <v>100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150</v>
      </c>
      <c r="CO141" s="119">
        <f>CO137+CO139</f>
        <v>100</v>
      </c>
      <c r="CP141" s="206"/>
      <c r="CQ141" s="206"/>
    </row>
    <row r="142" spans="1:97" ht="16" thickBot="1" x14ac:dyDescent="0.25">
      <c r="D142" s="57"/>
      <c r="L142" s="118"/>
      <c r="T142" s="118"/>
    </row>
    <row r="143" spans="1:97" ht="17" thickBot="1" x14ac:dyDescent="0.25">
      <c r="A143" s="77" t="s">
        <v>76</v>
      </c>
      <c r="B143" s="108"/>
      <c r="C143" s="109"/>
      <c r="D143" s="86">
        <f>D141/D44</f>
        <v>0.63492063492063489</v>
      </c>
      <c r="E143" s="120"/>
      <c r="J143" s="110"/>
      <c r="K143" s="109"/>
      <c r="L143" s="86">
        <f>L141/L44</f>
        <v>1.1331444759206799</v>
      </c>
      <c r="M143" s="120"/>
      <c r="R143" s="110"/>
      <c r="S143" s="109"/>
      <c r="T143" s="86">
        <f>T141/T44</f>
        <v>0</v>
      </c>
      <c r="U143" s="120"/>
      <c r="Z143" s="110"/>
      <c r="AA143" s="109"/>
      <c r="AB143" s="86">
        <f>AB141/AB44</f>
        <v>0</v>
      </c>
      <c r="AC143" s="120"/>
      <c r="AH143" s="110"/>
      <c r="AI143" s="109"/>
      <c r="AJ143" s="86">
        <f>AJ141/AJ44</f>
        <v>0</v>
      </c>
      <c r="AK143" s="120"/>
      <c r="AP143" s="110"/>
      <c r="AQ143" s="109"/>
      <c r="AR143" s="86">
        <f>AR141/AR44</f>
        <v>0</v>
      </c>
      <c r="AS143" s="120"/>
      <c r="AX143" s="110"/>
      <c r="AY143" s="109"/>
      <c r="AZ143" s="86">
        <f>AZ141/AZ44</f>
        <v>0</v>
      </c>
      <c r="BA143" s="120"/>
      <c r="BF143" s="110"/>
      <c r="BG143" s="109"/>
      <c r="BH143" s="86">
        <f>BH141/BH44</f>
        <v>0</v>
      </c>
      <c r="BI143" s="120"/>
      <c r="BN143" s="110"/>
      <c r="BO143" s="109"/>
      <c r="BP143" s="86">
        <f>BP141/BP44</f>
        <v>0</v>
      </c>
      <c r="BQ143" s="120"/>
      <c r="BV143" s="110"/>
      <c r="BW143" s="109"/>
      <c r="BX143" s="86">
        <f>BX141/BX44</f>
        <v>0</v>
      </c>
      <c r="BY143" s="120"/>
      <c r="CD143" s="110"/>
      <c r="CE143" s="109"/>
      <c r="CF143" s="86">
        <f>CF141/CF44</f>
        <v>0</v>
      </c>
      <c r="CG143" s="120"/>
      <c r="CL143" s="110"/>
      <c r="CM143" s="109"/>
      <c r="CN143" s="86">
        <f>CN141/CN44</f>
        <v>0.40871934604904631</v>
      </c>
      <c r="CO143" s="120"/>
    </row>
    <row r="144" spans="1:97" ht="16" thickBot="1" x14ac:dyDescent="0.25">
      <c r="D144" s="57"/>
      <c r="L144" s="118"/>
      <c r="T144" s="118"/>
    </row>
    <row r="145" spans="1:95" ht="33" thickBot="1" x14ac:dyDescent="0.25">
      <c r="A145" s="77" t="s">
        <v>91</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101</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5" customHeight="1" thickBot="1" x14ac:dyDescent="0.25">
      <c r="A148" s="58"/>
      <c r="D148" s="118"/>
      <c r="L148" s="118"/>
      <c r="T148" s="118"/>
    </row>
    <row r="149" spans="1:95" ht="45.75" customHeight="1" thickBot="1" x14ac:dyDescent="0.25">
      <c r="A149" s="75" t="s">
        <v>104</v>
      </c>
      <c r="B149" s="108"/>
      <c r="C149" s="109"/>
      <c r="D149" s="306">
        <f>D13+D18+D19+D20+D26+D27+D28+D29+D33+D69+D81+D82++D102+D105+D111+D112+D88+D113+D89+D94+D95+D96</f>
        <v>59.75</v>
      </c>
      <c r="E149" s="119">
        <f>D149/D44%</f>
        <v>94.841269841269835</v>
      </c>
      <c r="F149" s="206"/>
      <c r="G149" s="206"/>
      <c r="J149" s="110"/>
      <c r="K149" s="109"/>
      <c r="L149" s="306">
        <f>L13+L18+L19+L20+L26+L27+L28+L29+L33+L69+L81+L82++L102+L105+L111+L112+L88+L113+L89+L94+L95+L96</f>
        <v>0</v>
      </c>
      <c r="M149" s="119">
        <f>L149/L44%</f>
        <v>0</v>
      </c>
      <c r="N149" s="206"/>
      <c r="O149" s="206"/>
      <c r="R149" s="110"/>
      <c r="S149" s="109"/>
      <c r="T149" s="306">
        <f>T13+T18+T19+T20+T26+T27+T28+T29+T33+T69+T81+T82++T102+T105+T111+T112+T88+T113+T89+T94+T95+T96</f>
        <v>0</v>
      </c>
      <c r="U149" s="119">
        <f>T149/T44%</f>
        <v>0</v>
      </c>
      <c r="V149" s="206"/>
      <c r="W149" s="206"/>
      <c r="Z149" s="110"/>
      <c r="AA149" s="109"/>
      <c r="AB149" s="85">
        <f>AB13+AB18+AB19+AB20+AB26+AB27+AB28+AB29+AB33+AB69+AB81+AB82++AB102+AB105+AB111+AB112+AB88+AB113+AB89+AB94+AB95+AB96</f>
        <v>58.25</v>
      </c>
      <c r="AC149" s="119">
        <f>AB149/AB44%</f>
        <v>66.381766381766383</v>
      </c>
      <c r="AD149" s="206"/>
      <c r="AE149" s="206"/>
      <c r="AH149" s="110"/>
      <c r="AI149" s="109"/>
      <c r="AJ149" s="85">
        <f>AJ13+AJ18+AJ19+AJ20+AJ26+AJ27+AJ28+AJ29+AJ33+AJ69+AJ81+AJ82++AJ102+AJ105+AJ111+AJ112+AJ88+AJ113+AJ89+AJ94+AJ95+AJ96</f>
        <v>5.625</v>
      </c>
      <c r="AK149" s="119">
        <f>AJ149/AJ44%</f>
        <v>63.380281690140848</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0</v>
      </c>
      <c r="BA149" s="119">
        <f>AZ149/AZ44%</f>
        <v>0</v>
      </c>
      <c r="BB149" s="206"/>
      <c r="BC149" s="206"/>
      <c r="BF149" s="110"/>
      <c r="BG149" s="109"/>
      <c r="BH149" s="85">
        <f>BH13+BH18+BH19+BH20+BH26+BH27+BH28+BH29+BH33+BH69+BH81+BH82++BH102+BH105+BH111+BH112+BH88+BH113+BH89+BH94+BH95+BH96</f>
        <v>11.25</v>
      </c>
      <c r="BI149" s="119">
        <f>BH149/BH44%</f>
        <v>27.607361963190186</v>
      </c>
      <c r="BJ149" s="206"/>
      <c r="BK149" s="206"/>
      <c r="BN149" s="110"/>
      <c r="BO149" s="109"/>
      <c r="BP149" s="85">
        <f>BP13+BP18+BP19+BP20+BP26+BP27+BP28+BP29+BP33+BP69+BP81+BP82++BP102+BP105+BP111+BP112+BP88+BP113+BP89+BP94+BP95+BP96</f>
        <v>5.25</v>
      </c>
      <c r="BQ149" s="119">
        <f>BP149/BP44%</f>
        <v>61.764705882352935</v>
      </c>
      <c r="BR149" s="206"/>
      <c r="BS149" s="206"/>
      <c r="BV149" s="110"/>
      <c r="BW149" s="109"/>
      <c r="BX149" s="85">
        <f>BX13+BX18+BX19+BX20+BX26+BX27+BX28+BX29+BX33+BX69+BX81+BX82++BX102+BX105+BX111+BX112+BX88+BX113+BX89+BX94+BX95+BX96</f>
        <v>0</v>
      </c>
      <c r="BY149" s="119">
        <f>BX149/BX44%</f>
        <v>0</v>
      </c>
      <c r="BZ149" s="206"/>
      <c r="CA149" s="206"/>
      <c r="CD149" s="110"/>
      <c r="CE149" s="109"/>
      <c r="CF149" s="85">
        <f>CF13+CF18+CF19+CF20+CF26+CF27+CF28+CF29+CF33+CF69+CF81+CF82++CF102+CF105+CF111+CF112+CF88+CF113+CF89+CF94+CF95+CF96</f>
        <v>3.125</v>
      </c>
      <c r="CG149" s="119">
        <f>CF149/CF44%</f>
        <v>49.019607843137251</v>
      </c>
      <c r="CH149" s="206"/>
      <c r="CI149" s="206"/>
      <c r="CL149" s="110"/>
      <c r="CM149" s="109"/>
      <c r="CN149" s="85">
        <f>CN13+CN18+CN19+CN20+CN26+CN27+CN28+CN29+CN33+CN69+CN81+CN82++CN102+CN105+CN111+CN112+CN88+CN113+CN89+CN94+CN95+CN96</f>
        <v>187.5</v>
      </c>
      <c r="CO149" s="119">
        <f>CN149/CN44%</f>
        <v>51.089918256130794</v>
      </c>
      <c r="CP149" s="206"/>
      <c r="CQ149" s="206"/>
    </row>
    <row r="150" spans="1:95" ht="19.5" customHeight="1" thickBot="1" x14ac:dyDescent="0.25">
      <c r="A150" s="58"/>
      <c r="D150" s="118"/>
      <c r="L150" s="118"/>
      <c r="T150" s="118"/>
    </row>
    <row r="151" spans="1:95" ht="33" thickBot="1" x14ac:dyDescent="0.25">
      <c r="A151" s="76" t="s">
        <v>92</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6" thickBot="1" x14ac:dyDescent="0.25">
      <c r="D152" s="118"/>
      <c r="L152" s="118"/>
      <c r="T152" s="118"/>
    </row>
    <row r="153" spans="1:95" ht="33" thickBot="1" x14ac:dyDescent="0.25">
      <c r="A153" s="81" t="s">
        <v>93</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1.25</v>
      </c>
      <c r="U153" s="119">
        <f>T153/T44%</f>
        <v>47.61904761904762</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10</v>
      </c>
      <c r="BY153" s="119">
        <f>BX153/BX44%</f>
        <v>33.898305084745765</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6" thickBot="1" x14ac:dyDescent="0.25">
      <c r="D154" s="118"/>
      <c r="L154" s="118"/>
      <c r="T154" s="118"/>
    </row>
    <row r="155" spans="1:95" ht="33" thickBot="1" x14ac:dyDescent="0.25">
      <c r="A155" s="80" t="s">
        <v>89</v>
      </c>
      <c r="B155" s="108"/>
      <c r="C155" s="109"/>
      <c r="D155" s="306">
        <f>D54</f>
        <v>4.0625</v>
      </c>
      <c r="E155" s="119">
        <f>D155/D44%</f>
        <v>6.4484126984126986</v>
      </c>
      <c r="F155" s="206"/>
      <c r="G155" s="206"/>
      <c r="J155" s="110"/>
      <c r="K155" s="109"/>
      <c r="L155" s="306">
        <f>L54</f>
        <v>4.5</v>
      </c>
      <c r="M155" s="119">
        <f>L155/L44%</f>
        <v>5.0991501416430598</v>
      </c>
      <c r="N155" s="206"/>
      <c r="O155" s="206"/>
      <c r="R155" s="110"/>
      <c r="S155" s="109"/>
      <c r="T155" s="306">
        <f>T54</f>
        <v>3.75</v>
      </c>
      <c r="U155" s="119">
        <f>T155/T44%</f>
        <v>142.85714285714286</v>
      </c>
      <c r="V155" s="206"/>
      <c r="W155" s="206"/>
      <c r="Z155" s="110"/>
      <c r="AA155" s="109"/>
      <c r="AB155" s="85">
        <f>AB54</f>
        <v>5</v>
      </c>
      <c r="AC155" s="119">
        <f>AB155/AB44%</f>
        <v>5.6980056980056988</v>
      </c>
      <c r="AD155" s="206"/>
      <c r="AE155" s="206"/>
      <c r="AH155" s="110"/>
      <c r="AI155" s="109"/>
      <c r="AJ155" s="85">
        <f>AJ54</f>
        <v>4.375</v>
      </c>
      <c r="AK155" s="119">
        <f>AJ155/AJ44%</f>
        <v>49.295774647887328</v>
      </c>
      <c r="AL155" s="206"/>
      <c r="AM155" s="206"/>
      <c r="AP155" s="110"/>
      <c r="AQ155" s="109"/>
      <c r="AR155" s="85">
        <f>AR54</f>
        <v>3.5625</v>
      </c>
      <c r="AS155" s="119">
        <f>AR155/AR44%</f>
        <v>12.076271186440678</v>
      </c>
      <c r="AT155" s="206"/>
      <c r="AU155" s="206"/>
      <c r="AX155" s="110"/>
      <c r="AY155" s="109"/>
      <c r="AZ155" s="85">
        <f>AZ54</f>
        <v>4.5625</v>
      </c>
      <c r="BA155" s="119">
        <f>AZ155/AZ44%</f>
        <v>140.38461538461539</v>
      </c>
      <c r="BB155" s="206"/>
      <c r="BC155" s="206"/>
      <c r="BF155" s="110"/>
      <c r="BG155" s="109"/>
      <c r="BH155" s="85">
        <f>BH54</f>
        <v>3.75</v>
      </c>
      <c r="BI155" s="119">
        <f>BH155/BH44%</f>
        <v>9.2024539877300615</v>
      </c>
      <c r="BJ155" s="206"/>
      <c r="BK155" s="206"/>
      <c r="BN155" s="110"/>
      <c r="BO155" s="109"/>
      <c r="BP155" s="85">
        <f>BP54</f>
        <v>3.125</v>
      </c>
      <c r="BQ155" s="119">
        <f>BP155/BP44%</f>
        <v>36.764705882352942</v>
      </c>
      <c r="BR155" s="206"/>
      <c r="BS155" s="206"/>
      <c r="BV155" s="110"/>
      <c r="BW155" s="109"/>
      <c r="BX155" s="85">
        <f>BX54</f>
        <v>5.625</v>
      </c>
      <c r="BY155" s="119">
        <f>BX155/BX44%</f>
        <v>19.067796610169491</v>
      </c>
      <c r="BZ155" s="206"/>
      <c r="CA155" s="206"/>
      <c r="CD155" s="110"/>
      <c r="CE155" s="109"/>
      <c r="CF155" s="85">
        <f>CF54</f>
        <v>5.375</v>
      </c>
      <c r="CG155" s="119">
        <f>CF155/CF44%</f>
        <v>84.313725490196077</v>
      </c>
      <c r="CH155" s="206"/>
      <c r="CI155" s="206"/>
      <c r="CL155" s="110"/>
      <c r="CM155" s="109"/>
      <c r="CN155" s="85">
        <f>CN54</f>
        <v>2.875</v>
      </c>
      <c r="CO155" s="119">
        <f>CN155/CN44%</f>
        <v>0.78337874659400542</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6" thickBot="1" x14ac:dyDescent="0.25">
      <c r="D158" s="5"/>
    </row>
    <row r="159" spans="1:95" s="217" customFormat="1" ht="51.75" customHeight="1" thickBot="1" x14ac:dyDescent="0.25">
      <c r="A159" s="214" t="s">
        <v>146</v>
      </c>
      <c r="B159" s="215"/>
      <c r="C159" s="216"/>
      <c r="D159" s="331">
        <f>F13+F18+F19+F20+F26+F27+F28+F29+F33+F69+F81+F82+F88+F89+F94+F95+F96+F102+F105+F111+F113+F112</f>
        <v>1</v>
      </c>
      <c r="E159" s="86" t="s">
        <v>90</v>
      </c>
      <c r="F159" s="206"/>
      <c r="G159" s="206"/>
      <c r="J159" s="216"/>
      <c r="K159" s="334"/>
      <c r="L159" s="331">
        <f>N13+N18+N19+N20+N26+N27+N28+N29+N33+N69+N81+N82+N88+N89+N94+N95+N96+N102+N105+N111+N113+N112</f>
        <v>0</v>
      </c>
      <c r="M159" s="86" t="s">
        <v>90</v>
      </c>
      <c r="N159" s="206"/>
      <c r="O159" s="206"/>
      <c r="R159" s="216"/>
      <c r="S159" s="216"/>
      <c r="T159" s="331">
        <f>V13+V18+V19+V20+V26+V27+V28+V29+V33+V69+V81+V82+V88+V89+V94+V95+V96+V102+V105+V111+V113+V112</f>
        <v>0</v>
      </c>
      <c r="U159" s="86" t="s">
        <v>90</v>
      </c>
      <c r="V159" s="206"/>
      <c r="W159" s="206"/>
      <c r="Z159" s="216"/>
      <c r="AA159" s="216"/>
      <c r="AB159" s="331">
        <f>AD13+AD18+AD19+AD20+AD26+AD27+AD28+AD29+AD33+AD69+AD81+AD82+AD88+AD89+AD94+AD95+AD96+AD102+AD105+AD111+AD113+AD112</f>
        <v>0</v>
      </c>
      <c r="AC159" s="86" t="s">
        <v>90</v>
      </c>
      <c r="AD159" s="206"/>
      <c r="AE159" s="206"/>
      <c r="AH159" s="216"/>
      <c r="AI159" s="216"/>
      <c r="AJ159" s="331">
        <f>AL13+AL18+AL19+AL20+AL26+AL27+AL28+AL29+AL33+AL69+AL81+AL82+AL88+AL89+AL94+AL95+AL96+AL102+AL105+AL111+AL113+AL112</f>
        <v>0</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0</v>
      </c>
      <c r="BA159" s="86" t="s">
        <v>90</v>
      </c>
      <c r="BB159" s="206"/>
      <c r="BC159" s="206"/>
      <c r="BF159" s="216"/>
      <c r="BG159" s="216"/>
      <c r="BH159" s="331">
        <f>BJ13+BJ18+BJ19+BJ20+BJ26+BJ27+BJ28+BJ29+BJ33+BJ69+BJ81+BJ82+BJ88+BJ89+BJ94+BJ95+BJ96+BJ102+BJ105+BJ111+BJ113+BJ112</f>
        <v>0</v>
      </c>
      <c r="BI159" s="86" t="s">
        <v>90</v>
      </c>
      <c r="BJ159" s="206"/>
      <c r="BK159" s="206"/>
      <c r="BN159" s="216"/>
      <c r="BO159" s="216"/>
      <c r="BP159" s="331">
        <f>BR13+BR18+BR19+BR20+BR26+BR27+BR28+BR29+BR33+BR69+BR81+BR82+BR88+BR89+BR94+BR95+BR96+BR102+BR105+BR111+BR113+BR112</f>
        <v>1</v>
      </c>
      <c r="BQ159" s="86" t="s">
        <v>90</v>
      </c>
      <c r="BR159" s="206"/>
      <c r="BS159" s="206"/>
      <c r="BV159" s="216"/>
      <c r="BW159" s="216"/>
      <c r="BX159" s="331">
        <f>BZ13+BZ18+BZ19+BZ20+BZ26+BZ27+BZ28+BZ29+BZ33+BZ69+BZ81+BZ82+BZ88+BZ89+BZ94+BZ95+BZ96+BZ102+BZ105+BZ111+BZ113+BZ112</f>
        <v>0</v>
      </c>
      <c r="BY159" s="86" t="s">
        <v>90</v>
      </c>
      <c r="BZ159" s="206"/>
      <c r="CA159" s="206"/>
      <c r="CD159" s="216"/>
      <c r="CE159" s="216"/>
      <c r="CF159" s="331">
        <f>CH13+CH18+CH19+CH20+CH26+CH27+CH28+CH29+CH33+CH69+CH81+CH82+CH88+CH89+CH94+CH95+CH96+CH102+CH105+CH111+CH113+CH112</f>
        <v>1</v>
      </c>
      <c r="CG159" s="86" t="s">
        <v>90</v>
      </c>
      <c r="CH159" s="206"/>
      <c r="CI159" s="206"/>
      <c r="CL159" s="216"/>
      <c r="CM159" s="216"/>
      <c r="CN159" s="331">
        <f>CP13+CP18+CP19+CP20+CP26+CP27+CP28+CP29+CP33+CP69+CP81+CP82+CP88+CP89+CP94+CP95+CP96+CP102+CP105+CP111+CP113+CP112</f>
        <v>1</v>
      </c>
      <c r="CO159" s="86" t="s">
        <v>90</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B2:E4"/>
    <mergeCell ref="J2:M4"/>
    <mergeCell ref="B5:E5"/>
    <mergeCell ref="J5:M5"/>
    <mergeCell ref="Z2:AC4"/>
    <mergeCell ref="Z5:AC5"/>
    <mergeCell ref="R2:U4"/>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D2:CG4"/>
    <mergeCell ref="CL2:CO4"/>
    <mergeCell ref="BF2:BI4"/>
    <mergeCell ref="BN2:BQ4"/>
    <mergeCell ref="AH2:AK4"/>
    <mergeCell ref="CL132:CO135"/>
    <mergeCell ref="AP132:AS135"/>
    <mergeCell ref="AX132:BA135"/>
    <mergeCell ref="BF132:BI135"/>
    <mergeCell ref="BN132:BQ135"/>
    <mergeCell ref="BV132:BY135"/>
    <mergeCell ref="CD132:CG135"/>
    <mergeCell ref="BV5:BY5"/>
    <mergeCell ref="CD5:CG5"/>
    <mergeCell ref="CL5:CO5"/>
    <mergeCell ref="AP2:AS4"/>
    <mergeCell ref="AP5:AS5"/>
    <mergeCell ref="BF5:BI5"/>
    <mergeCell ref="BN5:BQ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5:U53 H1 Z1:AC1 X6:AC11 X3:Y4 X2:Z2 X5:Z5 AF5:AK11 AN1:AS1 AN6:AS131 AN3:AO4 AN2:AP2 AN5:AP5 AV5:BA131 BD1:BI1 BD6:BI131 BD3:BE4 BD2:BF2 BD5:BF5 BL6:BQ131 BL1:BQ1 BV1:BY1 BT6:BY54 CB6:CG54 CB1:CG1 CL1:CO1 CJ6:CO54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2 A136:M1048576 P2:R2 P3:Q4 X13:AC40 Y12:AC12 AF13:AK53 AG12:AK12 AF2:AH2 AF3:AG4 A14:M38 A13:G13 I13:M13 A40:M131 A39:G39 I39:M39 X42:AC53 Y41:AC41 P55:U131 Q54:U54 X55:AC131 Y54:AC54 AF55:AK78 AG54:AK54 AF80:AK131 AG79:AK79 BT56:BY131 BU55:BY55 CB56:CG131 CC55:CG55 CJ56:CO131 CK55:CO55">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1 CP13:CQ1048576 CP12">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80</v>
      </c>
      <c r="B1" s="65" t="s">
        <v>81</v>
      </c>
      <c r="C1" s="66" t="s">
        <v>82</v>
      </c>
    </row>
    <row r="2" spans="1:3" ht="81" customHeight="1" x14ac:dyDescent="0.2">
      <c r="A2" s="67" t="s">
        <v>73</v>
      </c>
      <c r="B2" s="64" t="s">
        <v>107</v>
      </c>
      <c r="C2" s="59" t="s">
        <v>84</v>
      </c>
    </row>
    <row r="3" spans="1:3" ht="48" x14ac:dyDescent="0.2">
      <c r="A3" s="68" t="s">
        <v>74</v>
      </c>
      <c r="B3" s="64" t="s">
        <v>108</v>
      </c>
      <c r="C3" s="59" t="s">
        <v>85</v>
      </c>
    </row>
    <row r="4" spans="1:3" ht="32" x14ac:dyDescent="0.2">
      <c r="A4" s="79" t="s">
        <v>75</v>
      </c>
      <c r="B4" s="64" t="s">
        <v>109</v>
      </c>
      <c r="C4" s="59" t="s">
        <v>86</v>
      </c>
    </row>
    <row r="5" spans="1:3" ht="48" x14ac:dyDescent="0.2">
      <c r="A5" s="79" t="s">
        <v>76</v>
      </c>
      <c r="B5" s="64" t="s">
        <v>157</v>
      </c>
      <c r="C5" s="59" t="s">
        <v>86</v>
      </c>
    </row>
    <row r="6" spans="1:3" ht="48" x14ac:dyDescent="0.2">
      <c r="A6" s="71" t="s">
        <v>83</v>
      </c>
      <c r="B6" s="64" t="s">
        <v>110</v>
      </c>
      <c r="C6" s="59" t="s">
        <v>86</v>
      </c>
    </row>
    <row r="7" spans="1:3" ht="64" x14ac:dyDescent="0.2">
      <c r="A7" s="69" t="s">
        <v>77</v>
      </c>
      <c r="B7" s="59" t="s">
        <v>87</v>
      </c>
      <c r="C7" s="59" t="s">
        <v>111</v>
      </c>
    </row>
    <row r="8" spans="1:3" ht="96" x14ac:dyDescent="0.2">
      <c r="A8" s="70" t="s">
        <v>78</v>
      </c>
      <c r="B8" s="59" t="s">
        <v>113</v>
      </c>
      <c r="C8" s="59" t="s">
        <v>112</v>
      </c>
    </row>
    <row r="26" spans="1:11" x14ac:dyDescent="0.2">
      <c r="A26" t="s">
        <v>69</v>
      </c>
      <c r="J26">
        <f>B26+'Bi Weekly Cashflow'!B88</f>
        <v>0</v>
      </c>
      <c r="K26">
        <f>C26+'Bi Weekly Cashflow'!C88</f>
        <v>0</v>
      </c>
    </row>
    <row r="27" spans="1:11" x14ac:dyDescent="0.2">
      <c r="A27" t="s">
        <v>70</v>
      </c>
      <c r="J27">
        <f>B27+'Bi Weekly Cashflow'!B89</f>
        <v>0</v>
      </c>
      <c r="K27">
        <f>C27+'Bi Weekly Cashflow'!C89</f>
        <v>0</v>
      </c>
    </row>
    <row r="40" spans="1:13" x14ac:dyDescent="0.2">
      <c r="J40">
        <f>B40-'Bi Weekly Cashflow'!B105+'Bi Weekly Cashflow'!B29</f>
        <v>0</v>
      </c>
      <c r="K40" s="124">
        <f>C40-'Bi Weekly Cashflow'!C105+'Bi Weekly Cashflow'!C29</f>
        <v>0</v>
      </c>
    </row>
    <row r="42" spans="1:13" x14ac:dyDescent="0.2">
      <c r="A42" t="s">
        <v>140</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0</v>
      </c>
      <c r="L50">
        <f>J50+(K50/1626)</f>
        <v>0</v>
      </c>
    </row>
    <row r="51" spans="1:13" x14ac:dyDescent="0.2">
      <c r="A51" t="s">
        <v>140</v>
      </c>
      <c r="J51">
        <f>B51+'Bi Weekly Cashflow'!B31</f>
        <v>0</v>
      </c>
      <c r="K51">
        <f>C51+'Bi Weekly Cashflow'!C31</f>
        <v>0</v>
      </c>
      <c r="M51" t="e">
        <f>L51/L52%</f>
        <v>#DIV/0!</v>
      </c>
    </row>
    <row r="52" spans="1:13" x14ac:dyDescent="0.2">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2020-10-24T15:27:45Z</dcterms:modified>
</cp:coreProperties>
</file>