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ally\Dropbox\PhD\Thesis\Analysis\"/>
    </mc:Choice>
  </mc:AlternateContent>
  <bookViews>
    <workbookView xWindow="0" yWindow="0" windowWidth="20490" windowHeight="7155" firstSheet="1" activeTab="4"/>
  </bookViews>
  <sheets>
    <sheet name="# &amp; type sympts E9 E10 P22 P23" sheetId="1" r:id="rId1"/>
    <sheet name="Total Expert Description" sheetId="2" r:id="rId2"/>
    <sheet name="Total Patient Description" sheetId="3" r:id="rId3"/>
    <sheet name="Total # &amp; Type " sheetId="5" r:id="rId4"/>
    <sheet name="Lists" sheetId="6" r:id="rId5"/>
    <sheet name="Gender-profession" sheetId="4"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50" i="1" l="1"/>
  <c r="R50" i="1"/>
  <c r="S50" i="1"/>
  <c r="P50" i="1"/>
  <c r="Q49" i="1"/>
  <c r="R49" i="1"/>
  <c r="S49" i="1"/>
  <c r="P49" i="1"/>
  <c r="P47" i="1"/>
  <c r="Q47" i="1"/>
  <c r="R47" i="1"/>
  <c r="S47" i="1"/>
  <c r="R86" i="2"/>
  <c r="R85" i="2"/>
  <c r="P87" i="2"/>
  <c r="Q87" i="2"/>
  <c r="O87" i="2"/>
  <c r="P85" i="2"/>
  <c r="Q85" i="2"/>
  <c r="O85" i="2"/>
  <c r="Q86" i="2"/>
  <c r="P86" i="2"/>
  <c r="O86" i="2"/>
  <c r="S38" i="1"/>
  <c r="Q38" i="1"/>
  <c r="R38" i="1"/>
  <c r="P38" i="1"/>
  <c r="S37" i="1"/>
  <c r="Q37" i="1"/>
  <c r="R37" i="1"/>
  <c r="P37" i="1"/>
  <c r="R87" i="2" l="1"/>
  <c r="R90" i="1"/>
  <c r="R89" i="1"/>
  <c r="L91" i="1"/>
  <c r="I64" i="4" l="1"/>
  <c r="L58" i="4" l="1"/>
  <c r="L64" i="4"/>
  <c r="K65" i="4"/>
  <c r="J65" i="4"/>
  <c r="I65" i="4"/>
  <c r="L72" i="4"/>
  <c r="G34" i="6"/>
  <c r="C30" i="6"/>
  <c r="K25" i="6"/>
  <c r="O26" i="6"/>
  <c r="J64" i="4" l="1"/>
  <c r="K64" i="4"/>
  <c r="H65" i="4"/>
  <c r="L62" i="4"/>
  <c r="I75" i="4"/>
  <c r="K76" i="4"/>
  <c r="J76" i="4"/>
  <c r="I76" i="4"/>
  <c r="I77" i="4"/>
  <c r="C37" i="4" l="1"/>
  <c r="Q51" i="1"/>
  <c r="R51" i="1"/>
  <c r="P51" i="1"/>
  <c r="S44" i="1"/>
  <c r="S51" i="1" s="1"/>
  <c r="X60" i="2"/>
  <c r="Y60" i="2"/>
  <c r="Q12" i="5"/>
  <c r="P12" i="5"/>
  <c r="O12" i="5"/>
  <c r="N12" i="5"/>
  <c r="P11" i="5"/>
  <c r="O11" i="5"/>
  <c r="N11" i="5"/>
  <c r="N8" i="5"/>
  <c r="Q5" i="5"/>
  <c r="H2" i="5"/>
  <c r="F38" i="5"/>
  <c r="I3" i="5"/>
  <c r="J3" i="5"/>
  <c r="I4" i="5"/>
  <c r="J4" i="5"/>
  <c r="I5" i="5"/>
  <c r="J5" i="5"/>
  <c r="I6" i="5"/>
  <c r="J6" i="5"/>
  <c r="I7" i="5"/>
  <c r="J7" i="5"/>
  <c r="I8" i="5"/>
  <c r="J8" i="5"/>
  <c r="I9" i="5"/>
  <c r="J9" i="5"/>
  <c r="I10" i="5"/>
  <c r="J10" i="5"/>
  <c r="I11" i="5"/>
  <c r="J11" i="5"/>
  <c r="I12" i="5"/>
  <c r="J12" i="5"/>
  <c r="I13" i="5"/>
  <c r="J13" i="5"/>
  <c r="I14" i="5"/>
  <c r="J14" i="5"/>
  <c r="I15" i="5"/>
  <c r="J15" i="5"/>
  <c r="I16" i="5"/>
  <c r="J16" i="5"/>
  <c r="I17" i="5"/>
  <c r="J17" i="5"/>
  <c r="I18" i="5"/>
  <c r="J18" i="5"/>
  <c r="I19" i="5"/>
  <c r="J19" i="5"/>
  <c r="I20" i="5"/>
  <c r="J20" i="5"/>
  <c r="I21" i="5"/>
  <c r="J21" i="5"/>
  <c r="I22" i="5"/>
  <c r="J22" i="5"/>
  <c r="I23" i="5"/>
  <c r="J23" i="5"/>
  <c r="I24" i="5"/>
  <c r="J24" i="5"/>
  <c r="I25" i="5"/>
  <c r="J25" i="5"/>
  <c r="I26" i="5"/>
  <c r="J26" i="5"/>
  <c r="I27" i="5"/>
  <c r="J27" i="5"/>
  <c r="I28" i="5"/>
  <c r="J28" i="5"/>
  <c r="I29" i="5"/>
  <c r="J29" i="5"/>
  <c r="I30" i="5"/>
  <c r="J30" i="5"/>
  <c r="I31" i="5"/>
  <c r="J31" i="5"/>
  <c r="I32" i="5"/>
  <c r="J32" i="5"/>
  <c r="I33" i="5"/>
  <c r="J33" i="5"/>
  <c r="I34" i="5"/>
  <c r="J34" i="5"/>
  <c r="I35" i="5"/>
  <c r="J35" i="5"/>
  <c r="I36" i="5"/>
  <c r="J36" i="5"/>
  <c r="J2" i="5"/>
  <c r="I2" i="5"/>
  <c r="X41" i="3"/>
  <c r="W41" i="3"/>
  <c r="V41" i="3"/>
  <c r="X40" i="3"/>
  <c r="W40" i="3"/>
  <c r="V40" i="3"/>
  <c r="Y39" i="3"/>
  <c r="Z39" i="3" s="1"/>
  <c r="Y38" i="3"/>
  <c r="Z38" i="3" s="1"/>
  <c r="I72" i="3"/>
  <c r="AC31" i="3"/>
  <c r="W31" i="3"/>
  <c r="Z31" i="3"/>
  <c r="Z16" i="3"/>
  <c r="R16" i="3"/>
  <c r="S16" i="3"/>
  <c r="T16" i="3"/>
  <c r="U16" i="3"/>
  <c r="X31" i="3"/>
  <c r="Y31" i="3"/>
  <c r="AB31" i="3"/>
  <c r="X16" i="3"/>
  <c r="Y16" i="3"/>
  <c r="AA15" i="3"/>
  <c r="AA16" i="3" s="1"/>
  <c r="H54" i="2"/>
  <c r="H42" i="2"/>
  <c r="E76" i="2"/>
  <c r="D76" i="2"/>
  <c r="Z38" i="2"/>
  <c r="AA38" i="2"/>
  <c r="AB38" i="2"/>
  <c r="X38" i="2"/>
  <c r="W38" i="2"/>
  <c r="V38" i="2"/>
  <c r="U38" i="2"/>
  <c r="AW43" i="3"/>
  <c r="U15" i="3"/>
  <c r="R39" i="1"/>
  <c r="P39" i="1"/>
  <c r="R20" i="1"/>
  <c r="Q20" i="1"/>
  <c r="P20" i="1"/>
  <c r="R34" i="1"/>
  <c r="S33" i="1"/>
  <c r="P34" i="1"/>
  <c r="S20" i="1" l="1"/>
  <c r="J38" i="1" l="1"/>
  <c r="Q89" i="1"/>
  <c r="Q90" i="1"/>
  <c r="K38" i="1"/>
  <c r="K36" i="1"/>
  <c r="K37" i="1"/>
  <c r="K39" i="1"/>
  <c r="K40" i="1"/>
  <c r="K41" i="1"/>
  <c r="K42" i="1"/>
  <c r="K43" i="1"/>
  <c r="K44" i="1"/>
  <c r="K45" i="1"/>
  <c r="K46" i="1"/>
  <c r="K47" i="1"/>
  <c r="K48" i="1"/>
  <c r="K49" i="1"/>
  <c r="K50" i="1"/>
  <c r="K51" i="1"/>
  <c r="K52" i="1"/>
  <c r="K53" i="1"/>
  <c r="K54" i="1"/>
  <c r="K55" i="1"/>
  <c r="K56" i="1"/>
  <c r="K57" i="1"/>
  <c r="K58" i="1"/>
  <c r="K59" i="1"/>
  <c r="K60" i="1"/>
  <c r="K61" i="1"/>
  <c r="K35" i="1"/>
  <c r="J36" i="1"/>
  <c r="J37" i="1"/>
  <c r="J39" i="1"/>
  <c r="J40" i="1"/>
  <c r="J41" i="1"/>
  <c r="J42" i="1"/>
  <c r="J43" i="1"/>
  <c r="J44" i="1"/>
  <c r="J45" i="1"/>
  <c r="J46" i="1"/>
  <c r="J47" i="1"/>
  <c r="J48" i="1"/>
  <c r="J49" i="1"/>
  <c r="J50" i="1"/>
  <c r="J51" i="1"/>
  <c r="J52" i="1"/>
  <c r="J53" i="1"/>
  <c r="J54" i="1"/>
  <c r="J55" i="1"/>
  <c r="J56" i="1"/>
  <c r="J57" i="1"/>
  <c r="J58" i="1"/>
  <c r="J59" i="1"/>
  <c r="J60" i="1"/>
  <c r="J61" i="1"/>
  <c r="J35" i="1"/>
  <c r="Q34" i="1"/>
  <c r="Q39" i="1" s="1"/>
  <c r="G126" i="1"/>
  <c r="F126" i="1"/>
  <c r="Q6" i="5" l="1"/>
  <c r="Q11" i="5" s="1"/>
  <c r="M23" i="4"/>
  <c r="M24" i="4" s="1"/>
  <c r="E126" i="1"/>
  <c r="K73" i="4" l="1"/>
  <c r="K74" i="4"/>
  <c r="K72" i="4"/>
  <c r="K75" i="4"/>
  <c r="K77" i="4"/>
  <c r="J73" i="4"/>
  <c r="J74" i="4"/>
  <c r="J72" i="4"/>
  <c r="J75" i="4"/>
  <c r="J77" i="4"/>
  <c r="I73" i="4"/>
  <c r="I74" i="4"/>
  <c r="I72" i="4"/>
  <c r="C41" i="4"/>
  <c r="D37" i="4"/>
  <c r="E37" i="4"/>
  <c r="F31" i="4"/>
  <c r="L73" i="4" l="1"/>
  <c r="L75" i="4"/>
  <c r="L77" i="4"/>
  <c r="L74" i="4"/>
  <c r="L76" i="4"/>
  <c r="F46" i="4"/>
  <c r="L61" i="4" l="1"/>
  <c r="L59" i="4"/>
  <c r="L60" i="4"/>
  <c r="L63" i="4"/>
  <c r="E72" i="4"/>
  <c r="D72" i="4"/>
  <c r="C72" i="4"/>
  <c r="F71" i="4"/>
  <c r="F70" i="4"/>
  <c r="F69" i="4"/>
  <c r="F68" i="4"/>
  <c r="F67" i="4"/>
  <c r="F66" i="4"/>
  <c r="F65" i="4"/>
  <c r="F64" i="4"/>
  <c r="F63" i="4"/>
  <c r="F62" i="4"/>
  <c r="F61" i="4"/>
  <c r="F60" i="4"/>
  <c r="F59" i="4"/>
  <c r="F58" i="4"/>
  <c r="F57" i="4"/>
  <c r="F56" i="4"/>
  <c r="F55" i="4"/>
  <c r="Q19" i="4"/>
  <c r="R19" i="4"/>
  <c r="S19" i="4"/>
  <c r="P19" i="4"/>
  <c r="L39" i="4"/>
  <c r="L40" i="4" s="1"/>
  <c r="M39" i="4"/>
  <c r="M40" i="4" s="1"/>
  <c r="K39" i="4"/>
  <c r="K40" i="4" s="1"/>
  <c r="N38" i="4"/>
  <c r="N37" i="4"/>
  <c r="N36" i="4"/>
  <c r="N35" i="4"/>
  <c r="N34" i="4"/>
  <c r="N33" i="4"/>
  <c r="N32" i="4"/>
  <c r="N31" i="4"/>
  <c r="N30" i="4"/>
  <c r="N29" i="4"/>
  <c r="N28" i="4"/>
  <c r="N27" i="4"/>
  <c r="Q7" i="4"/>
  <c r="Q8" i="4" s="1"/>
  <c r="R7" i="4"/>
  <c r="R8" i="4" s="1"/>
  <c r="P7" i="4"/>
  <c r="P8" i="4" s="1"/>
  <c r="S6" i="4"/>
  <c r="S5" i="4"/>
  <c r="S4" i="4"/>
  <c r="S3" i="4"/>
  <c r="N39" i="4" l="1"/>
  <c r="N40" i="4" s="1"/>
  <c r="F72" i="4"/>
  <c r="S7" i="4"/>
  <c r="S8" i="4" s="1"/>
  <c r="K2" i="5"/>
  <c r="H3" i="5"/>
  <c r="H4" i="5"/>
  <c r="K4" i="5"/>
  <c r="H5" i="5"/>
  <c r="H6" i="5"/>
  <c r="K6" i="5"/>
  <c r="H7" i="5"/>
  <c r="H8" i="5"/>
  <c r="K8" i="5"/>
  <c r="O8" i="5"/>
  <c r="O9" i="5" s="1"/>
  <c r="P8" i="5"/>
  <c r="Q8" i="5"/>
  <c r="Q9" i="5" s="1"/>
  <c r="H9" i="5"/>
  <c r="N9" i="5"/>
  <c r="H10" i="5"/>
  <c r="K10" i="5"/>
  <c r="H11" i="5"/>
  <c r="N13" i="5"/>
  <c r="Q13" i="5"/>
  <c r="H12" i="5"/>
  <c r="K12" i="5"/>
  <c r="H13" i="5"/>
  <c r="H14" i="5"/>
  <c r="H15" i="5"/>
  <c r="K15" i="5"/>
  <c r="H16" i="5"/>
  <c r="H17" i="5"/>
  <c r="H18" i="5"/>
  <c r="H19" i="5"/>
  <c r="K19" i="5"/>
  <c r="H20" i="5"/>
  <c r="H21" i="5"/>
  <c r="H22" i="5"/>
  <c r="H24" i="5"/>
  <c r="K24" i="5"/>
  <c r="H23" i="5"/>
  <c r="H25" i="5"/>
  <c r="H26" i="5"/>
  <c r="H27" i="5"/>
  <c r="K27" i="5"/>
  <c r="H28" i="5"/>
  <c r="H29" i="5"/>
  <c r="H30" i="5"/>
  <c r="H31" i="5"/>
  <c r="K31" i="5"/>
  <c r="H32" i="5"/>
  <c r="H33" i="5"/>
  <c r="H34" i="5"/>
  <c r="H35" i="5"/>
  <c r="K35" i="5"/>
  <c r="H36" i="5"/>
  <c r="G38" i="5"/>
  <c r="F3" i="4"/>
  <c r="N3" i="4"/>
  <c r="F4" i="4"/>
  <c r="N4" i="4"/>
  <c r="N7" i="4" s="1"/>
  <c r="N8" i="4" s="1"/>
  <c r="F5" i="4"/>
  <c r="N5" i="4"/>
  <c r="F6" i="4"/>
  <c r="N6" i="4"/>
  <c r="F7" i="4"/>
  <c r="K7" i="4"/>
  <c r="L7" i="4"/>
  <c r="M7" i="4"/>
  <c r="M8" i="4" s="1"/>
  <c r="F8" i="4"/>
  <c r="K8" i="4"/>
  <c r="L8" i="4"/>
  <c r="F9" i="4"/>
  <c r="F10" i="4"/>
  <c r="F11" i="4"/>
  <c r="N11" i="4"/>
  <c r="F12" i="4"/>
  <c r="N12" i="4"/>
  <c r="P14" i="4"/>
  <c r="Q14" i="4"/>
  <c r="S14" i="4"/>
  <c r="N13" i="4"/>
  <c r="F13" i="4"/>
  <c r="N14" i="4"/>
  <c r="F14" i="4"/>
  <c r="N15" i="4"/>
  <c r="F15" i="4"/>
  <c r="N16" i="4"/>
  <c r="F16" i="4"/>
  <c r="N17" i="4"/>
  <c r="F17" i="4"/>
  <c r="N18" i="4"/>
  <c r="F18" i="4"/>
  <c r="C19" i="4"/>
  <c r="D19" i="4"/>
  <c r="E19" i="4"/>
  <c r="N19" i="4"/>
  <c r="N20" i="4"/>
  <c r="N21" i="4"/>
  <c r="N22" i="4"/>
  <c r="K23" i="4"/>
  <c r="K24" i="4" s="1"/>
  <c r="L23" i="4"/>
  <c r="L24" i="4" s="1"/>
  <c r="R14" i="4"/>
  <c r="G31" i="4"/>
  <c r="F32" i="4"/>
  <c r="F33" i="4"/>
  <c r="G33" i="4" s="1"/>
  <c r="F34" i="4"/>
  <c r="G34" i="4" s="1"/>
  <c r="F35" i="4"/>
  <c r="G35" i="4" s="1"/>
  <c r="F36" i="4"/>
  <c r="G36" i="4" s="1"/>
  <c r="B37" i="4"/>
  <c r="D41" i="4"/>
  <c r="E41" i="4"/>
  <c r="C42" i="4"/>
  <c r="D42" i="4"/>
  <c r="E42" i="4"/>
  <c r="C43" i="4"/>
  <c r="D43" i="4"/>
  <c r="E43" i="4"/>
  <c r="C44" i="4"/>
  <c r="D44" i="4"/>
  <c r="E44" i="4"/>
  <c r="C45" i="4"/>
  <c r="D45" i="4"/>
  <c r="E45" i="4"/>
  <c r="C47" i="4"/>
  <c r="D47" i="4"/>
  <c r="E47" i="4"/>
  <c r="G72" i="3"/>
  <c r="E72" i="3"/>
  <c r="D72" i="3"/>
  <c r="H70" i="3"/>
  <c r="F70" i="3"/>
  <c r="H69" i="3"/>
  <c r="F69" i="3"/>
  <c r="H68" i="3"/>
  <c r="F68" i="3"/>
  <c r="H67" i="3"/>
  <c r="F67" i="3"/>
  <c r="H66" i="3"/>
  <c r="F66" i="3"/>
  <c r="H65" i="3"/>
  <c r="F65" i="3"/>
  <c r="H64" i="3"/>
  <c r="F64" i="3"/>
  <c r="H63" i="3"/>
  <c r="F63" i="3"/>
  <c r="H62" i="3"/>
  <c r="F62" i="3"/>
  <c r="H61" i="3"/>
  <c r="F61" i="3"/>
  <c r="H60" i="3"/>
  <c r="F60" i="3"/>
  <c r="H52" i="3"/>
  <c r="F52" i="3"/>
  <c r="H53" i="3"/>
  <c r="F53" i="3"/>
  <c r="H59" i="3"/>
  <c r="F59" i="3"/>
  <c r="H58" i="3"/>
  <c r="F58" i="3"/>
  <c r="H57" i="3"/>
  <c r="F57" i="3"/>
  <c r="H56" i="3"/>
  <c r="F56" i="3"/>
  <c r="H55" i="3"/>
  <c r="H54" i="3"/>
  <c r="F54" i="3"/>
  <c r="H51" i="3"/>
  <c r="F51" i="3"/>
  <c r="H50" i="3"/>
  <c r="F50" i="3"/>
  <c r="H49" i="3"/>
  <c r="F49" i="3"/>
  <c r="O48" i="3"/>
  <c r="L48" i="3"/>
  <c r="H48" i="3"/>
  <c r="F48" i="3"/>
  <c r="H47" i="3"/>
  <c r="F47" i="3"/>
  <c r="H46" i="3"/>
  <c r="F46" i="3"/>
  <c r="H45" i="3"/>
  <c r="F45" i="3"/>
  <c r="H44" i="3"/>
  <c r="F44" i="3"/>
  <c r="H43" i="3"/>
  <c r="F43" i="3"/>
  <c r="H42" i="3"/>
  <c r="F42" i="3"/>
  <c r="H41" i="3"/>
  <c r="F41" i="3"/>
  <c r="V16" i="3"/>
  <c r="AA14" i="3"/>
  <c r="AA13" i="3"/>
  <c r="AA12" i="3"/>
  <c r="AA11" i="3"/>
  <c r="AA10" i="3"/>
  <c r="AA9" i="3"/>
  <c r="AA8" i="3"/>
  <c r="AA7" i="3"/>
  <c r="AA6" i="3"/>
  <c r="AA5" i="3"/>
  <c r="AA4" i="3"/>
  <c r="R84" i="2"/>
  <c r="R83" i="2"/>
  <c r="R82" i="2"/>
  <c r="R81" i="2"/>
  <c r="R80" i="2"/>
  <c r="R79" i="2"/>
  <c r="R78" i="2"/>
  <c r="R77" i="2"/>
  <c r="R76" i="2"/>
  <c r="G76" i="2"/>
  <c r="R75" i="2"/>
  <c r="H75" i="2"/>
  <c r="F75" i="2"/>
  <c r="R74" i="2"/>
  <c r="H74" i="2"/>
  <c r="F74" i="2"/>
  <c r="R73" i="2"/>
  <c r="H73" i="2"/>
  <c r="F73" i="2"/>
  <c r="R72" i="2"/>
  <c r="H72" i="2"/>
  <c r="F72" i="2"/>
  <c r="R71" i="2"/>
  <c r="H71" i="2"/>
  <c r="F71" i="2"/>
  <c r="R70" i="2"/>
  <c r="H70" i="2"/>
  <c r="F70" i="2"/>
  <c r="R69" i="2"/>
  <c r="H69" i="2"/>
  <c r="F69" i="2"/>
  <c r="H68" i="2"/>
  <c r="F68" i="2"/>
  <c r="H67" i="2"/>
  <c r="F67" i="2"/>
  <c r="H66" i="2"/>
  <c r="F66" i="2"/>
  <c r="H65" i="2"/>
  <c r="F65" i="2"/>
  <c r="H64" i="2"/>
  <c r="F64" i="2"/>
  <c r="H63" i="2"/>
  <c r="F63" i="2"/>
  <c r="H62" i="2"/>
  <c r="F62" i="2"/>
  <c r="W60" i="2"/>
  <c r="V60" i="2"/>
  <c r="H61" i="2"/>
  <c r="F61" i="2"/>
  <c r="Y59" i="2"/>
  <c r="H60" i="2"/>
  <c r="F60" i="2"/>
  <c r="Y58" i="2"/>
  <c r="H59" i="2"/>
  <c r="F59" i="2"/>
  <c r="Y57" i="2"/>
  <c r="H58" i="2"/>
  <c r="F58" i="2"/>
  <c r="Y56" i="2"/>
  <c r="H57" i="2"/>
  <c r="F57" i="2"/>
  <c r="Y55" i="2"/>
  <c r="H56" i="2"/>
  <c r="F56" i="2"/>
  <c r="Y54" i="2"/>
  <c r="H55" i="2"/>
  <c r="F55" i="2"/>
  <c r="F54" i="2"/>
  <c r="Y53" i="2"/>
  <c r="H53" i="2"/>
  <c r="F53" i="2"/>
  <c r="Y52" i="2"/>
  <c r="H52" i="2"/>
  <c r="F52" i="2"/>
  <c r="Y51" i="2"/>
  <c r="H51" i="2"/>
  <c r="F51" i="2"/>
  <c r="Y50" i="2"/>
  <c r="H50" i="2"/>
  <c r="F50" i="2"/>
  <c r="Y49" i="2"/>
  <c r="H49" i="2"/>
  <c r="F49" i="2"/>
  <c r="Y48" i="2"/>
  <c r="F48" i="2"/>
  <c r="Y47" i="2"/>
  <c r="H47" i="2"/>
  <c r="F47" i="2"/>
  <c r="Y46" i="2"/>
  <c r="H46" i="2"/>
  <c r="F46" i="2"/>
  <c r="Y45" i="2"/>
  <c r="H45" i="2"/>
  <c r="F45" i="2"/>
  <c r="Y44" i="2"/>
  <c r="H44" i="2"/>
  <c r="F44" i="2"/>
  <c r="H43" i="2"/>
  <c r="F43" i="2"/>
  <c r="F42" i="2"/>
  <c r="H41" i="2"/>
  <c r="F41" i="2"/>
  <c r="AC37" i="2"/>
  <c r="AC36" i="2"/>
  <c r="AC35" i="2"/>
  <c r="AC34" i="2"/>
  <c r="AC33" i="2"/>
  <c r="AC32" i="2"/>
  <c r="AC31" i="2"/>
  <c r="AC30" i="2"/>
  <c r="AC29" i="2"/>
  <c r="AC28" i="2"/>
  <c r="AC27" i="2"/>
  <c r="AC26" i="2"/>
  <c r="AC25" i="2"/>
  <c r="AC24" i="2"/>
  <c r="AC23" i="2"/>
  <c r="AC22" i="2"/>
  <c r="U18" i="2"/>
  <c r="AB41" i="2" s="1"/>
  <c r="T18" i="2"/>
  <c r="AA41" i="2" s="1"/>
  <c r="S18" i="2"/>
  <c r="Z41" i="2" s="1"/>
  <c r="V17" i="2"/>
  <c r="V16" i="2"/>
  <c r="V15" i="2"/>
  <c r="V14" i="2"/>
  <c r="V13" i="2"/>
  <c r="V12" i="2"/>
  <c r="V11" i="2"/>
  <c r="V10" i="2"/>
  <c r="V9" i="2"/>
  <c r="V8" i="2"/>
  <c r="V7" i="2"/>
  <c r="V6" i="2"/>
  <c r="V5" i="2"/>
  <c r="V4" i="2"/>
  <c r="V3" i="2"/>
  <c r="V2" i="2"/>
  <c r="L67" i="1"/>
  <c r="P65" i="1"/>
  <c r="G63" i="1"/>
  <c r="F63" i="1"/>
  <c r="E63" i="1"/>
  <c r="L61" i="1"/>
  <c r="H61" i="1"/>
  <c r="I61" i="1" s="1"/>
  <c r="L60" i="1"/>
  <c r="H60" i="1"/>
  <c r="I60" i="1" s="1"/>
  <c r="L59" i="1"/>
  <c r="H59" i="1"/>
  <c r="I59" i="1" s="1"/>
  <c r="L58" i="1"/>
  <c r="H58" i="1"/>
  <c r="I58" i="1" s="1"/>
  <c r="L57" i="1"/>
  <c r="H57" i="1"/>
  <c r="I57" i="1" s="1"/>
  <c r="L56" i="1"/>
  <c r="H56" i="1"/>
  <c r="I56" i="1" s="1"/>
  <c r="L55" i="1"/>
  <c r="H55" i="1"/>
  <c r="I55" i="1" s="1"/>
  <c r="L54" i="1"/>
  <c r="H54" i="1"/>
  <c r="I54" i="1" s="1"/>
  <c r="L53" i="1"/>
  <c r="I53" i="1"/>
  <c r="H53" i="1"/>
  <c r="L52" i="1"/>
  <c r="H52" i="1"/>
  <c r="I52" i="1" s="1"/>
  <c r="L51" i="1"/>
  <c r="H51" i="1"/>
  <c r="I51" i="1" s="1"/>
  <c r="L50" i="1"/>
  <c r="H50" i="1"/>
  <c r="I50" i="1" s="1"/>
  <c r="L49" i="1"/>
  <c r="H49" i="1"/>
  <c r="I49" i="1" s="1"/>
  <c r="L48" i="1"/>
  <c r="H48" i="1"/>
  <c r="I48" i="1" s="1"/>
  <c r="L47" i="1"/>
  <c r="H47" i="1"/>
  <c r="I47" i="1" s="1"/>
  <c r="L46" i="1"/>
  <c r="H46" i="1"/>
  <c r="I46" i="1" s="1"/>
  <c r="L45" i="1"/>
  <c r="H45" i="1"/>
  <c r="I45" i="1" s="1"/>
  <c r="L44" i="1"/>
  <c r="H44" i="1"/>
  <c r="I44" i="1" s="1"/>
  <c r="L43" i="1"/>
  <c r="H43" i="1"/>
  <c r="I43" i="1" s="1"/>
  <c r="L42" i="1"/>
  <c r="H42" i="1"/>
  <c r="I41" i="1"/>
  <c r="L40" i="1"/>
  <c r="H40" i="1"/>
  <c r="I40" i="1" s="1"/>
  <c r="L39" i="1"/>
  <c r="H39" i="1"/>
  <c r="I39" i="1" s="1"/>
  <c r="L38" i="1"/>
  <c r="H38" i="1"/>
  <c r="I38" i="1" s="1"/>
  <c r="L37" i="1"/>
  <c r="H37" i="1"/>
  <c r="I37" i="1" s="1"/>
  <c r="L36" i="1"/>
  <c r="H36" i="1"/>
  <c r="I36" i="1" s="1"/>
  <c r="L35" i="1"/>
  <c r="H35" i="1"/>
  <c r="S32" i="1"/>
  <c r="S31" i="1"/>
  <c r="S30" i="1"/>
  <c r="S29" i="1"/>
  <c r="S28" i="1"/>
  <c r="S27" i="1"/>
  <c r="S26" i="1"/>
  <c r="S25" i="1"/>
  <c r="S24" i="1"/>
  <c r="S23" i="1"/>
  <c r="S22" i="1"/>
  <c r="S19" i="1"/>
  <c r="S18" i="1"/>
  <c r="S17" i="1"/>
  <c r="S16" i="1"/>
  <c r="S15" i="1"/>
  <c r="S14" i="1"/>
  <c r="S13" i="1"/>
  <c r="S12" i="1"/>
  <c r="S11" i="1"/>
  <c r="S10" i="1"/>
  <c r="S9" i="1"/>
  <c r="S8" i="1"/>
  <c r="S7" i="1"/>
  <c r="S6" i="1"/>
  <c r="S5" i="1"/>
  <c r="S4" i="1"/>
  <c r="F43" i="4" l="1"/>
  <c r="G32" i="4"/>
  <c r="F37" i="4"/>
  <c r="F19" i="4"/>
  <c r="H38" i="5"/>
  <c r="AC38" i="2"/>
  <c r="H76" i="2"/>
  <c r="O13" i="5"/>
  <c r="R8" i="5"/>
  <c r="P9" i="5"/>
  <c r="H72" i="3"/>
  <c r="F72" i="3"/>
  <c r="AA34" i="3"/>
  <c r="F76" i="2"/>
  <c r="W18" i="2"/>
  <c r="R35" i="1"/>
  <c r="R36" i="1" s="1"/>
  <c r="H63" i="1"/>
  <c r="L41" i="1"/>
  <c r="K34" i="5"/>
  <c r="K30" i="5"/>
  <c r="K26" i="5"/>
  <c r="K7" i="5"/>
  <c r="K3" i="5"/>
  <c r="K22" i="5"/>
  <c r="K18" i="5"/>
  <c r="K14" i="5"/>
  <c r="K5" i="5"/>
  <c r="K36" i="5"/>
  <c r="K32" i="5"/>
  <c r="K28" i="5"/>
  <c r="K20" i="5"/>
  <c r="K16" i="5"/>
  <c r="K33" i="5"/>
  <c r="K29" i="5"/>
  <c r="K25" i="5"/>
  <c r="K21" i="5"/>
  <c r="K17" i="5"/>
  <c r="K13" i="5"/>
  <c r="K11" i="5"/>
  <c r="K9" i="5"/>
  <c r="K23" i="5"/>
  <c r="P13" i="5"/>
  <c r="AD38" i="2"/>
  <c r="F41" i="4"/>
  <c r="N23" i="4"/>
  <c r="N24" i="4" s="1"/>
  <c r="F44" i="4"/>
  <c r="F45" i="4"/>
  <c r="F47" i="4"/>
  <c r="F42" i="4"/>
  <c r="AB34" i="3"/>
  <c r="V18" i="2"/>
  <c r="AC41" i="2" s="1"/>
  <c r="Q35" i="1"/>
  <c r="Q36" i="1" s="1"/>
  <c r="I35" i="1"/>
  <c r="I63" i="1" s="1"/>
  <c r="P35" i="1"/>
  <c r="P36" i="1" s="1"/>
  <c r="S34" i="1"/>
  <c r="S39" i="1" s="1"/>
  <c r="S35" i="1" l="1"/>
  <c r="S36" i="1" s="1"/>
</calcChain>
</file>

<file path=xl/comments1.xml><?xml version="1.0" encoding="utf-8"?>
<comments xmlns="http://schemas.openxmlformats.org/spreadsheetml/2006/main">
  <authors>
    <author>Sally King</author>
  </authors>
  <commentList>
    <comment ref="I25" authorId="0" shapeId="0">
      <text>
        <r>
          <rPr>
            <b/>
            <sz val="9"/>
            <color indexed="81"/>
            <rFont val="Tahoma"/>
            <family val="2"/>
          </rPr>
          <t>Sally King:</t>
        </r>
        <r>
          <rPr>
            <sz val="9"/>
            <color indexed="81"/>
            <rFont val="Tahoma"/>
            <family val="2"/>
          </rPr>
          <t xml:space="preserve">
Sort out 'other mood symptoms'- into add low/ anxious?
</t>
        </r>
      </text>
    </comment>
    <comment ref="M29" authorId="0" shapeId="0">
      <text>
        <r>
          <rPr>
            <b/>
            <sz val="9"/>
            <color indexed="81"/>
            <rFont val="Tahoma"/>
            <family val="2"/>
          </rPr>
          <t>Sally King:</t>
        </r>
        <r>
          <rPr>
            <sz val="9"/>
            <color indexed="81"/>
            <rFont val="Tahoma"/>
            <family val="2"/>
          </rPr>
          <t xml:space="preserve">
Listed under 'how many premenstrual  symptoms- despite implying they are PME?
</t>
        </r>
      </text>
    </comment>
    <comment ref="V29" authorId="0" shapeId="0">
      <text>
        <r>
          <rPr>
            <b/>
            <sz val="9"/>
            <color indexed="81"/>
            <rFont val="Tahoma"/>
            <family val="2"/>
          </rPr>
          <t>Sally King:</t>
        </r>
        <r>
          <rPr>
            <sz val="9"/>
            <color indexed="81"/>
            <rFont val="Tahoma"/>
            <family val="2"/>
          </rPr>
          <t xml:space="preserve">
+ 4 PME
</t>
        </r>
      </text>
    </comment>
    <comment ref="W29" authorId="0" shapeId="0">
      <text>
        <r>
          <rPr>
            <b/>
            <sz val="9"/>
            <color indexed="81"/>
            <rFont val="Tahoma"/>
            <family val="2"/>
          </rPr>
          <t>Sally King:</t>
        </r>
        <r>
          <rPr>
            <sz val="9"/>
            <color indexed="81"/>
            <rFont val="Tahoma"/>
            <family val="2"/>
          </rPr>
          <t xml:space="preserve">
+4 PME</t>
        </r>
      </text>
    </comment>
    <comment ref="X29" authorId="0" shapeId="0">
      <text>
        <r>
          <rPr>
            <b/>
            <sz val="9"/>
            <color indexed="81"/>
            <rFont val="Tahoma"/>
            <family val="2"/>
          </rPr>
          <t>Sally King:</t>
        </r>
        <r>
          <rPr>
            <sz val="9"/>
            <color indexed="81"/>
            <rFont val="Tahoma"/>
            <family val="2"/>
          </rPr>
          <t xml:space="preserve">
+ 4 PME</t>
        </r>
      </text>
    </comment>
    <comment ref="W30" authorId="0" shapeId="0">
      <text>
        <r>
          <rPr>
            <b/>
            <sz val="9"/>
            <color indexed="81"/>
            <rFont val="Tahoma"/>
            <family val="2"/>
          </rPr>
          <t>Sally King:</t>
        </r>
        <r>
          <rPr>
            <sz val="9"/>
            <color indexed="81"/>
            <rFont val="Tahoma"/>
            <family val="2"/>
          </rPr>
          <t xml:space="preserve">
+ 2 PME</t>
        </r>
      </text>
    </comment>
    <comment ref="U31" authorId="0" shapeId="0">
      <text>
        <r>
          <rPr>
            <b/>
            <sz val="9"/>
            <color indexed="81"/>
            <rFont val="Tahoma"/>
            <family val="2"/>
          </rPr>
          <t>Sally King:</t>
        </r>
        <r>
          <rPr>
            <sz val="9"/>
            <color indexed="81"/>
            <rFont val="Tahoma"/>
            <family val="2"/>
          </rPr>
          <t xml:space="preserve">
+ 1 PME
</t>
        </r>
      </text>
    </comment>
    <comment ref="W31" authorId="0" shapeId="0">
      <text>
        <r>
          <rPr>
            <b/>
            <sz val="9"/>
            <color indexed="81"/>
            <rFont val="Tahoma"/>
            <family val="2"/>
          </rPr>
          <t>Sally King:</t>
        </r>
        <r>
          <rPr>
            <sz val="9"/>
            <color indexed="81"/>
            <rFont val="Tahoma"/>
            <family val="2"/>
          </rPr>
          <t xml:space="preserve">
+ 1 PME
</t>
        </r>
      </text>
    </comment>
  </commentList>
</comments>
</file>

<file path=xl/sharedStrings.xml><?xml version="1.0" encoding="utf-8"?>
<sst xmlns="http://schemas.openxmlformats.org/spreadsheetml/2006/main" count="2679" uniqueCount="854">
  <si>
    <t>E9- In your understanding, roughly how many premenstrual symptoms are there?</t>
  </si>
  <si>
    <t xml:space="preserve">E10- In your understanding what are the most common premenstrual symptoms? Could you perhaps list a top 5 to 10? </t>
  </si>
  <si>
    <t>Participant</t>
  </si>
  <si>
    <t>Name</t>
  </si>
  <si>
    <t>S# possible</t>
  </si>
  <si>
    <t>S1</t>
  </si>
  <si>
    <t>S2</t>
  </si>
  <si>
    <t>S3</t>
  </si>
  <si>
    <t>S4</t>
  </si>
  <si>
    <t>S5</t>
  </si>
  <si>
    <t>S6</t>
  </si>
  <si>
    <t>S7</t>
  </si>
  <si>
    <t>S8</t>
  </si>
  <si>
    <t>S9</t>
  </si>
  <si>
    <t>S10</t>
  </si>
  <si>
    <t>S11</t>
  </si>
  <si>
    <t>S15</t>
  </si>
  <si>
    <t>Mood total</t>
  </si>
  <si>
    <t>Behavioural total</t>
  </si>
  <si>
    <t>Physical total</t>
  </si>
  <si>
    <t># total</t>
  </si>
  <si>
    <t>Opinion Re 'all symptoms'</t>
  </si>
  <si>
    <t>Quotes</t>
  </si>
  <si>
    <t>Opinion re exacerbation</t>
  </si>
  <si>
    <t>E01</t>
  </si>
  <si>
    <t>Anne</t>
  </si>
  <si>
    <t>200+ (some more common than others)</t>
  </si>
  <si>
    <t>irritability</t>
  </si>
  <si>
    <t>Loss of efficiency/ concentration</t>
  </si>
  <si>
    <t>Tiredness</t>
  </si>
  <si>
    <t>Mood swings</t>
  </si>
  <si>
    <t>Tension/ stress</t>
  </si>
  <si>
    <t>depression/ low mood</t>
  </si>
  <si>
    <t>bloated</t>
  </si>
  <si>
    <t>headache</t>
  </si>
  <si>
    <t>food craving</t>
  </si>
  <si>
    <t>acne</t>
  </si>
  <si>
    <t>Very good</t>
  </si>
  <si>
    <t>[intake sigh] I mean, we did include period pain as well, but erm, I'm not sure that... no probably wouldn't include that... That's a slightly different area, isn't it? Really?</t>
  </si>
  <si>
    <t>Yes</t>
  </si>
  <si>
    <t>Definitely, yes. Yes, very much so. And again, I think the Montreal Consensus. Describe that very well. The pre-menstrual exacerbation of symptoms and I've seen it both with respect to psychological and physical symptoms, I've seen it with things like asthma. Epilepsy... as physical symptoms... of physical conditions as well as psychological.</t>
  </si>
  <si>
    <t>E02</t>
  </si>
  <si>
    <t>Barbara</t>
  </si>
  <si>
    <t>200+ (6-12 debilitating)</t>
  </si>
  <si>
    <t xml:space="preserve">irritability
</t>
  </si>
  <si>
    <t>anxiety/ tension</t>
  </si>
  <si>
    <t>feeling out of control</t>
  </si>
  <si>
    <t>fatigue</t>
  </si>
  <si>
    <t>poor concentration</t>
  </si>
  <si>
    <t>poor sleep</t>
  </si>
  <si>
    <t>breast tenderness</t>
  </si>
  <si>
    <t>abdominal bloating</t>
  </si>
  <si>
    <t>OK (with caveat)</t>
  </si>
  <si>
    <t>If the symptoms are carefully monitored to provide evidence of their pattern and occurrence, it will likely result in what is termed PMS.</t>
  </si>
  <si>
    <t>No</t>
  </si>
  <si>
    <t xml:space="preserve">NO...  Treatment is more likely effective treating the primary disorder, not the secondary premenstrual symptoms. </t>
  </si>
  <si>
    <t>E03</t>
  </si>
  <si>
    <t>Fran</t>
  </si>
  <si>
    <t>50-60 (10 in criteria)</t>
  </si>
  <si>
    <t>mood sensitivity</t>
  </si>
  <si>
    <t>low mood</t>
  </si>
  <si>
    <t>food cravings/ increased appetite</t>
  </si>
  <si>
    <t>OK</t>
  </si>
  <si>
    <t xml:space="preserve">Original FRAN: I think we… there was a lot of discussion about that and as I was saying, I tend to… if you ask me what I think are the most frequent… Those are emotional symptoms but because a large number of gynaecologists on the committee feel that women present more to them with the physical symptoms [inaudible] it could be a bothersome symptom that [inaudible]. But those of us who do PMS research in the mental health field feel that [inaudible] and we may just try and support them to [inaudible]…
Edited FRAN: I agree with the definition as put forth by the ISPMD consensus meeting.
</t>
  </si>
  <si>
    <t>N/A</t>
  </si>
  <si>
    <t>E04</t>
  </si>
  <si>
    <t>Andrew</t>
  </si>
  <si>
    <t>20+</t>
  </si>
  <si>
    <t>bloating</t>
  </si>
  <si>
    <t>other mood symptoms</t>
  </si>
  <si>
    <t>Not happy</t>
  </si>
  <si>
    <t>Yeah, well, that that depends how it what priorities you have if you have how common they are so that they are experienced. And maybe some of the somatic symptoms are just as common as the mood symptoms, breast tenderness, bloating, for example. And if you rate the symptoms that are regarded by the patients themselves as the most problematic, then as I said before, definitely irritability is the most common one, followed by some other mood symptoms. So many women do have somatic symptoms, but don't regard them as very problematic. Also, many symptoms [women?] have irritability then do regard that as problematic.</t>
  </si>
  <si>
    <t>No. And I think that's important not to do because the treatment would be different. And I think there is a general agreement among researchers, both in the psychiatric camp and the gynaecology camp, that you should not include those you can call them, They are sometimes called premenstrual exacerbation, or premenstrual aggravation or premenstrual magnification. But I think that should be kept apart from true PMS.</t>
  </si>
  <si>
    <t>E05</t>
  </si>
  <si>
    <t>Debbie</t>
  </si>
  <si>
    <t>100 (30-33 checklist)</t>
  </si>
  <si>
    <t>overwhelm/ out of control</t>
  </si>
  <si>
    <t>embodied irritability/ sensitivity to sensations</t>
  </si>
  <si>
    <t xml:space="preserve">depression </t>
  </si>
  <si>
    <t>anxiety</t>
  </si>
  <si>
    <t>mood swings</t>
  </si>
  <si>
    <t>I think with the caveat that that all of the evidence base for treatment is based on the PMDD criteria. So to the extent that your patient is experiencing something that is not emotional, not like.. a total like, I don't know, skin itching or something. Right? Like, I'm not sure that we would say, "oh yeah, just use the PMDD treatment guidelines!" [makes noise to imply crazy doctor] You know, it's probably got to have some emotion. Something in there.</t>
  </si>
  <si>
    <t>There's a paper by Sally Hartledge. I think it's... I think it's 20oo and.... That's called a Method's Dilemma, where she talks about this and I really like her view on it. I... and her view (Uh, 2001!) [finds reference] differentiating... "differentiating PMDD from pre-menstrual exacerbations of other disorders and methods dilemma". So she talks about basically going symptom by symptom. And that is where the [diagnostic tool], which is the like algorithm that I made that makes the diagnosis. That's where that... was.... That's what inspired this idea of like there might be some symptoms of depression, for example, that are there all the time and get worse. But then others that yeah, technically they're symptoms of depression, but they're only there. Premenstrually. Like suicidal thoughts, Right? Like maybe somebody is depressed the whole month, but has a totally different quality of their depression [laugh] such that now they have mood swings and suicidal thoughts and want to eat a lot. Right? Whereas the rest of the month that's just like not part of their symptom profile at all. I would include those symptoms and those individual symptoms as PMDD. But if... but if there's a symptom, for example, low mood that is that is of the same quality. The whole month but just gets worse. I. My view is that's the sort of exacerbated underlying symptom. Now whether that has anything to do with biology or is useful, I don't know. But just from a sort of like trying to make definitions of these things that work for research, that's sort of where I've landed is with her approach there. so that somebody could have chronic depression with PME and also P MDD, where some of the symptoms are depressive symptoms, but they're just not ever there the rest of the month... It's not a great... I'm not... I'm not... it's not an area I feel particularly confident, about [laugh] I don't think we really we're not... we're not there yet with it, you know?</t>
  </si>
  <si>
    <t>E06</t>
  </si>
  <si>
    <t>Celia</t>
  </si>
  <si>
    <t>large number (need to be parsed from exacerbation)</t>
  </si>
  <si>
    <t>food cravings</t>
  </si>
  <si>
    <t>Muscle ache</t>
  </si>
  <si>
    <t>abdominal pain</t>
  </si>
  <si>
    <t>headache difficulty sleeping</t>
  </si>
  <si>
    <t>I think you have to separate out in [medical] history what... what's underlying and what may not be, and sometimes that's very difficult, particularly for someone who has underlying depression or anxiety disorder, bipolar disorder or anything like that. But I think it's important because the treatments as you say may be different.[pause] I think if you're concerned about giving someone a label, then it may be an issue. If you're just saying you have one physical symptom and you now have p._m._s. But I'd like to see the pejorative nature of the label disappear.</t>
  </si>
  <si>
    <t>No, I think that they have to be differentiated and that you can have two different syndromes. I mean you can have an underlying medical condition  and p._m._s / PMDD, but I wouldn't say that the exacerbation of one of these conditions premenstrually is part of PMS, no.</t>
  </si>
  <si>
    <t>E07</t>
  </si>
  <si>
    <t>Sarah</t>
  </si>
  <si>
    <t>150 (10)</t>
  </si>
  <si>
    <t>irritability/ anger</t>
  </si>
  <si>
    <t>depressed mood</t>
  </si>
  <si>
    <t>loss of control</t>
  </si>
  <si>
    <t>breast tenderness/ breast soreness</t>
  </si>
  <si>
    <t xml:space="preserve">Well, It just does go back to what we found in that paper I told you about. It's very idiosyncratic, what women put forward and the order in which they put it forward, you see,  so you can find the same sort of symptoms being mentioned. You know, in that long list that i'll send you. You know, and I would do this with people in the clinic I'd say "now. Tell me about all the things you notice. Ahh are there any more?" you know? Sort of... instead of getting bored with their first three [laugh] and limiting them to that. But just trying to you know, so if you really do try to drag it out, you actually do find that people talk about a range, a large range of things.
</t>
  </si>
  <si>
    <t>No (with caveat)</t>
  </si>
  <si>
    <t xml:space="preserve">Um. No. but I think it's [pause] it's fair to say that a number of disorders are [pause] can be worsened by the menstrual cycle and you need to be aware of that [pause] I don't think they are specific Premenstrual Syndromes, though. But they [pause] it's just an important aspect to know about.[long pause]... So, you know, you could get worsening of um blood pressure in pregnancy, prior to delivery or gestational diabetes, or whatever [pause] So it's, you know, it's something you need to know about... But you might be [pause] what you might end up doing is modifying the cycle [pause]so that those symptoms aren't worsened.
</t>
  </si>
  <si>
    <t>E08</t>
  </si>
  <si>
    <t>Thomas</t>
  </si>
  <si>
    <t>150 (Dalton)</t>
  </si>
  <si>
    <t>depression</t>
  </si>
  <si>
    <t>breast tenderness and swelling</t>
  </si>
  <si>
    <t>Well, it's again, a question of severity. So if you have one symptom like you had nausea, if that nausea is so severe that it's actually hinders you to work 2, 3 days per month. [pause] Then it's worth treating. So it's... it's... it's all it's a question of severity all the time, and that question of severity has not been resolved completely. So. So that is a important issue for research to actually define. How severe should the condition be to be be treated?</t>
  </si>
  <si>
    <t xml:space="preserve">No, not really. We... we consider them to be Premenstrual aggravation of that condition. And it could also be treated by the original treatment of the condition, and not by treating the menstrual cycle, but on the other hand. Usually when they come to me, at least these patients, they usually have tried everything. Migraine, for instance, is a very very common disorder. Well They have tried everything and. It's not good enough... they still have this menstrual- related migraine. </t>
  </si>
  <si>
    <t>E09</t>
  </si>
  <si>
    <t>Susan</t>
  </si>
  <si>
    <t>May be hundreds</t>
  </si>
  <si>
    <t>sleeplessness</t>
  </si>
  <si>
    <t>dizziness</t>
  </si>
  <si>
    <t>breast tenderness/ swelling</t>
  </si>
  <si>
    <t>OK (mixed)</t>
  </si>
  <si>
    <t>I think it's a good one. I think it's taking women seriously and not trying to fit women into... Um, you know, One of the things that's really difficult about PMS research is that so many women are positioned as false positives. If they say "I've got p._m._s" and then they're given a standardized symptom checklist and they don't have, you know, X number of criteria on the checklist that they're expected to have and then we dismiss all of those women and say, "oh, you don't have PMS, you're not coming into the study" and if that's happening clinically. For women who feel that they have PMS severe enough to need help, then I think that's appalling. So I think what we do need to do is actually acknowledge... but it moves us away from the notion of a syndrome because a syndrome has to have a set number of core symptoms. So it really... but I think if we actually say that women have Premenstrual change and it's on a continuum and some women need support and actually let's talk to them about what's happening and their pattern and whatever their symptoms are, we take seriously then I think that's a good thing. But I think if it's used to then... pathologize all women. Then it's dangerous. But you've got... my understanding of those consensus guidelines. And of those definitions of p._m._s is you'd need to do that tracking and that daily diary... those daily diaries to see what my symptoms are? And if somebody was saying, you know, I felt I had an itchy foot for.... I'm just trying to think of something ludicrous.... That my foot was itchy, you were nearly driven out of your mind? Well, that's not PMS. Like, you might have a change that happens. Or, you might be feeling more sexy or more energetic. Well, that's not PM... that's not a pathology.</t>
  </si>
  <si>
    <t xml:space="preserve">But I think that I would say as part of the Premenstrual experience, there does seem to be some evidence that if women have other conditions, that those experiences can be exacerbated. Premenstrually. There's not a huge amount of research on this, which I think is interesting. And I suppose what I would say is if this was happening to men, there would be masses of research, and masses of funding on this, because if you have a chronic condition and it gets it gets [pause] it it it [pause] gets worse once a month. That's a really pretty bad thing... We need to understand why. And we also need to understand why and um how the treatments for those chronic conditions might interact with Premenstrual experiences. And we have very little understanding of that.
</t>
  </si>
  <si>
    <t>E10</t>
  </si>
  <si>
    <t>Marta</t>
  </si>
  <si>
    <t>11 (PMDD)</t>
  </si>
  <si>
    <t>changes in appetite</t>
  </si>
  <si>
    <t>One symptom that I think is not sufficiently captured in any of the questionnaires that are typically used in PMDD is suicidal ideation, which I think is far more common than... than people think about. And I think I would absolutely vote for an item like that to be incorporated in the diagnosis because I think... looking in my own data now, I think it's... it's almost around 50 percent, 45, 50 percent [cough] of the women we include in this progesterone receptor trial, who acknowledge they have suicidal thoughts, er at base line.</t>
  </si>
  <si>
    <t>No, no, not from a clinical perspective, er I think... I think it also has to do with the fact that I rarely see patients who have physical conditions that deteriorate prior to menses. So from a clinical perspective, um the women who come for PMDD, they usually come because of the mental symptoms, at least, at least to me. And I mean.[long pause] Yeah, that's I.. I... I can't even recall referrals for Premenstrual worsening of... of underlying conditions outside of the psychiatric diagnosis.</t>
  </si>
  <si>
    <t>E11</t>
  </si>
  <si>
    <t>Ria</t>
  </si>
  <si>
    <t>4 categories (physical, mental, emotional, spiritual)</t>
  </si>
  <si>
    <t>low sex drive</t>
  </si>
  <si>
    <t>emotional fluctuations</t>
  </si>
  <si>
    <t>decreased energy</t>
  </si>
  <si>
    <t>slowing down</t>
  </si>
  <si>
    <t>Hmmmm. I think I would just break it down again into like the four major aspects of health which are physical, mental, emotional, spiritual. So I think there are four general categories, let's say, and then people experience their own unique expressions of those depending on where they are at in life and what... whether they're on the pill, for example, etc., etc..Yep.</t>
  </si>
  <si>
    <t>Unclear</t>
  </si>
  <si>
    <t xml:space="preserve">Yes, OK. So then definitely I think there's the shift that happens during p._m._s; physical, emotional, spiritual shift, especially the physical piece of like basically progesterone taking over, as our [pause] the main hormone that our ovaries are producing and working with. I think that does like trigger a big shift physically and then. Yeah, it's it's definitely, I would imagine, interrelated... Yeah, I don't think I can comment too much about it other than speculate and based on the research that I've done, that that's probably the case. And so it's a time then where we can, rather than stigmatizing it and pathologizing people more. Maybe we can emphasize greater self and collective care as a whole during that time. If we do have this information and even backed up by you know the idea of scientific research that things are more heightened during that season. So then how do we like build in more support and care for people during that time? So if they're not just experiencing standard p._m._s symptoms like bloating or low sex drive or etc., they're experiencing more... um more challenges to their wellness, then how do we support that rather than making them feel shitty or like ashamed about it? Yeah.
</t>
  </si>
  <si>
    <t>E12</t>
  </si>
  <si>
    <t>John</t>
  </si>
  <si>
    <t>12 or 13</t>
  </si>
  <si>
    <t>tearfulness</t>
  </si>
  <si>
    <t>suicidal thoughts</t>
  </si>
  <si>
    <t>argumentative</t>
  </si>
  <si>
    <t>sleep less</t>
  </si>
  <si>
    <t xml:space="preserve">food cravings </t>
  </si>
  <si>
    <t>lack of concentration</t>
  </si>
  <si>
    <t>And the people that come here, I would say that... the crit... They usually end up ticking, actually. Most of them. But er... the area that they would fall down on with regards to the PMDD criteria would be the 'not an exacerbation of another condition'. Or at least that would be one where I would say it's unclear to what degree it's an exacerbation of something else.</t>
  </si>
  <si>
    <t xml:space="preserve">Do I count those as Premenstrual symptoms? Er [pause] Yes. And it becomes very difficult actually to decide whether somebody has p_m_ D.D. as strictly defined by DSM 5 or whether they do actually have an exacerbation of something. And even if somebody doesn't think they have an exacerbation of something, there's always a question mark as to whether or not it's just below the level of their errrr [pause] conscious or unconscious um recognition. But I would say that many of the people that I see [pause] when you drill down, even though they might not complain of those symptoms during the first half of the cycle, will acknowledge that they're there to some degree. Um, And the way that I describe it to many people is it's a bit like you've got a fire burning and then premenstrually what you're doing is chucking petrol on it. So you've got two choices. You either put the fire out or you stop the petrol and. For some women, the fire is not significant enough to want to put out. They can put [pause] just stop the petrol, that's enough. For other women they would acknowledge if you could put the fire out. That would be very helpful because it ain't great all the time, even though it's a lot worse. Premenstrually... Yeah. And as I say. I think there's a bunch of different conditions that we all give the same name... And I think there probably is a pure form of PMDD. But I also think there's probably a lot of people that have. Something else that's bubbling away that's exacerbated premenstrually. And some people where it's not bubbling away, they've got another condition and it's exacerbated premenstrually.
</t>
  </si>
  <si>
    <t>E13</t>
  </si>
  <si>
    <t>Laura</t>
  </si>
  <si>
    <t>Dozens (15-20 reproducibly)</t>
  </si>
  <si>
    <t>Bloating</t>
  </si>
  <si>
    <t xml:space="preserve">Well, that's their definition. It's not a definition of PMDD. It's a definition of p._m._s. I rarely see anybody. Who... Has functional impairment because of physical symptoms… I'm just saying, I rarely see anybody who is functionally impaired by just physical symptoms, and I know that this was years ago, there was an attempt to try and... study treatments for women who had primarily physical p._m._s and they were... It couldn't complete the study because it couldn't find people.
</t>
  </si>
  <si>
    <t>I think [exhale] that... [Long pause] We don't know if a number of conditions actually... Worsen during the Premenstrual phase, or whether people experience some Premenstrual distress and that makes the other condition worse? So I think that's pretty complex. Um, You know, there is a literature on Premenstrual magnification of depressive disorders. I've... I've published a paper with [colleague's name] to see if bipolar disorder worsens premenstrually. And we were unable to show that. So I think it's... it's inaccurate to say that all conditions worsen during the Premenstrual phase because I don't think that's the case. I think there probably are some conditions that do and some that, you know, at any random period of time, it's going to be worse.</t>
  </si>
  <si>
    <t>E14</t>
  </si>
  <si>
    <t>Zoe</t>
  </si>
  <si>
    <t>10 - 20 core</t>
  </si>
  <si>
    <t>emotional instability/ mood changes</t>
  </si>
  <si>
    <t xml:space="preserve">sad/ depression </t>
  </si>
  <si>
    <t>anger</t>
  </si>
  <si>
    <t>forgetfulness</t>
  </si>
  <si>
    <t>heightened awareness/ attention</t>
  </si>
  <si>
    <t xml:space="preserve">bloating </t>
  </si>
  <si>
    <t>general discomfort</t>
  </si>
  <si>
    <t>need for isolation</t>
  </si>
  <si>
    <t>Um, I think that's that's fine. It's more the definition is fine because I do think it is very much around.... There's a range of experiences and I think that's capturing the idea that there are a range of experiences. My concern is more in  how definitions are used or what the purpose of such labels or definitions are. But as a definition, I think yes it's it's it's fine because it does capture a range of experiences or allows for a range of experiences. It also allows for you not to adopt the label if you don't want to or adopt the classification if you don't want to. So, yeah, I think it's fine as far as labels go. We do need them in certain circumstances.</t>
  </si>
  <si>
    <t>Um, generally no. The exception in that list, I would probably say would be Premenstrual migraine. I think that does seem.. there seems to be evidence that Premenstrual migraine is a standalone condition because there are people who don't experience migraine at other times, but only experience it. Premenstrually. Um,if someone also experienced it at other times, I probably would see it as something that is exacerbated during this period of instability and an increased sensitivity. But I would not see them as Premenstrual symptoms. I would just see this as the the Premenstrual that during the Premenstrual stage that they say these things may be exacerbated. But I would not view them as Premenstrual symptoms.</t>
  </si>
  <si>
    <t>E15</t>
  </si>
  <si>
    <t>Geraldine</t>
  </si>
  <si>
    <t>A lot fewer than 130!</t>
  </si>
  <si>
    <t>water retention</t>
  </si>
  <si>
    <t>breast sensitivity</t>
  </si>
  <si>
    <t>weight gain (water retention again)</t>
  </si>
  <si>
    <t>Sad/ blue</t>
  </si>
  <si>
    <t xml:space="preserve">Well, I think that the timing for the symptoms to start is wide. That's... that's the main problem that I have with it. I also think. You know, they don't... The definition doesn't say that it has to happen regularly. So if it happens once, do you have p._m._s? Or does it have to be something that routinely you experience in the time before menstruation? ... And I do like the phrase 'severe enough to impact a woman's daily life'. But when I talk to my students about that. You know, they... they think that just experiencing it is impacting their daily lives. You know, I have to point out to them that they get up to go to class and they go to their sports team practices. They do... they study and they do everything. And if you can do everything, it hasn't impacted your daily life. But one time I had a student yelling at me. That she gets headaches. Premenstrually, and she has to take an aspirin. I said, "so take an aspirin". But she said, "well, that impacts my daily life. I don't take an aspirin every day", I mean, so You know, people interpret these definitions in so many different ways. It's really hard, I think, to come up with something that is clear and precise.
</t>
  </si>
  <si>
    <t xml:space="preserve"> I would not. I mean, so, [exhale] Nancy Woods - you probably are familiar with her term PMM. She says Premenstrual magnification of existing symptoms. So, you know, an example of a disease or a disorder that is affected by menstrual cycle phase is multiple sclerosis. So symptoms are more likely to flare up during certain points of the cycle than at other points in the cycle. But that is how you sometimes see these lists of one hundred thirty symptoms- will sometimes have things on there, like strokes or migraines or other things that are really related to problems that women have in general but are affected by changing biochemistry. Even depression. You know, that's one of the arguments that a lot of feminists made about putting PMDD into the psychiatric nomenclature, is that these women may be depressed, you know, need a diagnosis of depression not PMDD, but their depression might be worse or more salient at certain points of the cycle.</t>
  </si>
  <si>
    <t>E16</t>
  </si>
  <si>
    <t>Chris</t>
  </si>
  <si>
    <t>Infinity (11 PMDD)</t>
  </si>
  <si>
    <t>agressiveness</t>
  </si>
  <si>
    <t>suicidal ideation</t>
  </si>
  <si>
    <t>Happy</t>
  </si>
  <si>
    <t>Yeah, that's the definition. For WHO, the ICD Eleven. It's the same as the RCOG guideline. It's just that I think it's pretty much the same PMDD APA guideline? So I think that's perfect. Yeah, but... but... but also you've got to think of the subcategories or the atypic... the atypical variance.</t>
  </si>
  <si>
    <t>If you could assume that... then again, if you have symptoms that are unique to the Premenstrual phase, then that'll be a Premenstrual symptom. If they're symptoms that you've got all month but get worse Premenstrually, then that's Premenstrual exacerbation. Of an underlying condition.</t>
  </si>
  <si>
    <t>E17</t>
  </si>
  <si>
    <t>Jo</t>
  </si>
  <si>
    <t>suicidality</t>
  </si>
  <si>
    <t>impact on functionality/ ability to be successful</t>
  </si>
  <si>
    <t xml:space="preserve">I think that's a bit woolly and I you know, I think there is no difference between... In my opinion, no difference between PMS and PMDD and the ICD Eleven definition probably is the better one in this country, I think, because the problem of accepting a diagnosis of PMDD is that is a psychiatric diagnosis. And we don't know that this is necessarily a psychiatric illness. It causes symptoms which could be classed as psychiatric symptoms, but it... They go away completely. So these are not women who've got, you know, continual mental health problems. And that in itself, it could be quite stigmatized. But, I think there's a big issue with the classification than the diagnosis and acceptability. But at the end of the day, this is just a name, isn't it? It doesn't matter what it's called. This understanding, if we can, as time goes on, try to understand more about it. I think virtually all women, I mean, me included, will have had some sort of Premenstrual issues, whether it's sort of irritability. But it's not catastrophic, it's not impacting on day to day living. I don't think it's reasonable to include that in a diagnostic category.
</t>
  </si>
  <si>
    <t>I think it's all possible. And I think if it happens recurrently, that's what's important. You know, it's that that cyclical nature to things.</t>
  </si>
  <si>
    <t xml:space="preserve">P22- In your understanding, roughly how many premenstrual symptoms are there? </t>
  </si>
  <si>
    <t xml:space="preserve">P23- In your understanding what are the most common premenstrual symptoms? Could you perhaps list a top 5 to 10? </t>
  </si>
  <si>
    <t>P01</t>
  </si>
  <si>
    <t>Alice</t>
  </si>
  <si>
    <t>No defined number / 'any'</t>
  </si>
  <si>
    <t>pain</t>
  </si>
  <si>
    <t>bowel changes</t>
  </si>
  <si>
    <t>bleeding</t>
  </si>
  <si>
    <t xml:space="preserve"> change in temperature</t>
  </si>
  <si>
    <t>Did not answer</t>
  </si>
  <si>
    <t>I think, you know, there are certain probably symptoms that are more common, like I definitely get diarrhea. Whereas other women don't. And that's apparently to do the amount of hormones that are in your body… I said apparently… [00:46:12] But that's but that's not because... [pause] I think this is an area that hasn't been explored. [00:46:17] So, yes, there are like any. Like any. The only thing I would say that I think is important here is it's not a disease or an illness. So like having a period is a natural process.[00:46:34] And actually, I think maybe we need to change the language that we use within health and society. [00:46:41] And I'm not surprised that you've just said that there's another disorder. That I don't know about. [00:46:46] Well, isn't that convenient? [laughter]... I think the common ones like on, you know, in…on the NHS website or whatever it is, things like even they'll say things like ‘mood swings’. Even that is questionable. And so they'll say mood swings, fatigue, pain. [00:48:26] Some water retention, some bowel changes, bleeding, Change in temperature. That’s probably some of the most common ones…</t>
  </si>
  <si>
    <t>P02</t>
  </si>
  <si>
    <t>Beth</t>
  </si>
  <si>
    <t>50-100</t>
  </si>
  <si>
    <t>tiredness</t>
  </si>
  <si>
    <t>skin changes</t>
  </si>
  <si>
    <t>fluid retention</t>
  </si>
  <si>
    <t>constipation</t>
  </si>
  <si>
    <t>diarrhoea</t>
  </si>
  <si>
    <t>increased lability</t>
  </si>
  <si>
    <t>muscle aches</t>
  </si>
  <si>
    <t>appetite changes</t>
  </si>
  <si>
    <t xml:space="preserve">I do. Yes. I mean, I've got generalized anxiety disorder. And that's what I find it difficult to know whether to call the anxiety [pause] the increased anxiety I get around ovulation or a period p._m._s or whether it's a pre-menstrual exacerbation of my pre-existing anxiety. But that's personally for me. I know that anxiety can Be a premenstrual symptom and I know anxiety can be part of p._m._s in women who don't otherwise have generalized anxiety. If you see what I mean?... And likewise, with the skin picking thing I know that's not p._m._s, it's a separate condition I have, but it gets worse before my period... it's a condition I have that is aggravated by premenstrual changes, but it's not simply caused by PMS. Well, none of it's simple. But I mean, I wouldn't say it's p._m._s. No, because it's an issue at Other times [pause] it just gets worse around my period.
</t>
  </si>
  <si>
    <t>P03</t>
  </si>
  <si>
    <t>Dani</t>
  </si>
  <si>
    <t>pain/ cramps</t>
  </si>
  <si>
    <t>sensitive breasts</t>
  </si>
  <si>
    <t>unsociableness</t>
  </si>
  <si>
    <t>Yes (with caveat)</t>
  </si>
  <si>
    <t>I guess so, yeah... I mean, I yeah, I guess so. If it's if it's related to your cycle, I guess it would be... cause I guess well.. in that case I would sort of see that PMS isn't as cut and dry as like 'it's only related to your cycle, and it's only to do with your womb'. Like I wouldn't be surprised if it affected other parts of your body. So yeah, I mean I would count it. Yes. As premenstrual but also [pause] aggravated by or... Yeah. I don't know. Yeah.</t>
  </si>
  <si>
    <t>P04</t>
  </si>
  <si>
    <t>Emma</t>
  </si>
  <si>
    <t>headaches</t>
  </si>
  <si>
    <t>changes in libido (with caveat)</t>
  </si>
  <si>
    <t xml:space="preserve">Change in libido, would that even be classed as PMS? I don't even know [laugh]. I might have made that up! [laugh] I think that's all I can think of.
</t>
  </si>
  <si>
    <t xml:space="preserve">No, I don't. Erm, Don't think so… So I would class that as pre-menstrual exacerbation. Where the menstrual cycle's actually makin' that health condition worse in some way. Um. But yes, I would [pause] I would class that as [pause] As part of the pre-menstrual symptoms I can't think of the word... Category. Yeah.
</t>
  </si>
  <si>
    <t>P05</t>
  </si>
  <si>
    <t>Faith</t>
  </si>
  <si>
    <t>3 categories (emotional, mental, physical)</t>
  </si>
  <si>
    <t xml:space="preserve">Food cravings </t>
  </si>
  <si>
    <t>dehydration</t>
  </si>
  <si>
    <t>feeling low</t>
  </si>
  <si>
    <t>period pain</t>
  </si>
  <si>
    <t>Faith: [01:04:57] How many are there [whisper] [laughter]
Interviewer: [01:04:57] So some people say like 200...
Gemma: [01:05:00] Really? [loud]</t>
  </si>
  <si>
    <t>P06</t>
  </si>
  <si>
    <t>Gemma</t>
  </si>
  <si>
    <t>Food craving</t>
  </si>
  <si>
    <t>empathy/ tearfulness</t>
  </si>
  <si>
    <t>feeling insecure</t>
  </si>
  <si>
    <t>gaining weight</t>
  </si>
  <si>
    <t>feeling pain</t>
  </si>
  <si>
    <t>P07</t>
  </si>
  <si>
    <t>Helen</t>
  </si>
  <si>
    <t>100-200</t>
  </si>
  <si>
    <t>Weepiness</t>
  </si>
  <si>
    <t>cramping</t>
  </si>
  <si>
    <t>Yeah, I think if something exists in the absence of a period like if we stopped your menstrual cycle and the condition is still present, even if symptoms aren't as severe, it is not a Premenstrual symptom. It's not a Premenstrual p._m._s. It couldn't qualify, but the exacerbation of it. Yes. Would qualify.</t>
  </si>
  <si>
    <t>P08</t>
  </si>
  <si>
    <t>Kathleen</t>
  </si>
  <si>
    <t>Swelling of the breasts</t>
  </si>
  <si>
    <t>bloating of the stomach</t>
  </si>
  <si>
    <t>downward mood swing</t>
  </si>
  <si>
    <t>spots/ acne</t>
  </si>
  <si>
    <t>No. Particularly if they suffer from them at other times... I dunno, that would be generally asthmatic. Oh, right, I see what you mean. If they get worse at that time? [long pause] Yeah. Actually, I'll say yes, sorry. If they're... if they're just changing at that particular time of the month and actually at other times it's very different, then Yeah. Something's happening in the body around that time that's probably triggering it.</t>
  </si>
  <si>
    <t>P09</t>
  </si>
  <si>
    <t>Aisha</t>
  </si>
  <si>
    <t>cleaning</t>
  </si>
  <si>
    <t>Symptoms [pause] Oh, gosh, over 20. [pause] It's a different thing every day isn't it so it must be a lot…</t>
  </si>
  <si>
    <t>P10</t>
  </si>
  <si>
    <t>Mala</t>
  </si>
  <si>
    <t>spots</t>
  </si>
  <si>
    <t>bloatedness</t>
  </si>
  <si>
    <t>Okay. So the food, a lot of [pause] food cravings. It'll be like specific stuff sometimes [pause] like cuisines or [pause] Yeah, it will be specific stuff that I [pause] I do eat normally, but it'll be intensified. Um, and then emotional would be being irritated by someone. Um and whatever they do. Like sometimes what I do get is [pause] what [pause]  I get Really [pause] I always want [pause] Whatever I think needs to happen. I don't want nobody else sayin' [pause] Like if I've made a plan it needs to be my plan [emphasis]. And nobody else's plan. And if they plan on  changes, it really, really [pause] it irritates me.</t>
  </si>
  <si>
    <t>P11</t>
  </si>
  <si>
    <t>Noor</t>
  </si>
  <si>
    <t>uncountable/ 50</t>
  </si>
  <si>
    <t>Food</t>
  </si>
  <si>
    <t>body feeling weak</t>
  </si>
  <si>
    <t>the (period) pains</t>
  </si>
  <si>
    <t xml:space="preserve">It's because [pause] They're getting those symptoms just before they start. So it's triggering it off… Interviewer: [00:17:50] So it's to do with the timing? Noor: [00:17:50] Yeah. 
… </t>
  </si>
  <si>
    <t>Category</t>
  </si>
  <si>
    <t>Symptom</t>
  </si>
  <si>
    <t>Count</t>
  </si>
  <si>
    <t># Experts</t>
  </si>
  <si>
    <t># Patients</t>
  </si>
  <si>
    <t>Total # Participants</t>
  </si>
  <si>
    <t>Synonyms/ repetition</t>
  </si>
  <si>
    <t>% Experts</t>
  </si>
  <si>
    <t>%Patients</t>
  </si>
  <si>
    <t>Difference</t>
  </si>
  <si>
    <t>Totals</t>
  </si>
  <si>
    <t>Mood</t>
  </si>
  <si>
    <t>irritability/ anger/ argumentative</t>
  </si>
  <si>
    <t>Total average</t>
  </si>
  <si>
    <t>low mood/ sad/ flat/ blue/depression/emotional/insecure</t>
  </si>
  <si>
    <t>Experts' average</t>
  </si>
  <si>
    <t>Physical</t>
  </si>
  <si>
    <t>breast pain/ swelling/ tenderness/ sensitivity</t>
  </si>
  <si>
    <t>Patients' average</t>
  </si>
  <si>
    <t>Behavioural</t>
  </si>
  <si>
    <t>Food cravings/ appetite changes</t>
  </si>
  <si>
    <t xml:space="preserve">anxiety/ tension/ </t>
  </si>
  <si>
    <t>mood swings/ fluctuations</t>
  </si>
  <si>
    <t>Including all symptoms mentioned throughout;</t>
  </si>
  <si>
    <t>tiredness/ lethargy/ fatigue</t>
  </si>
  <si>
    <t>Behaviour</t>
  </si>
  <si>
    <t>total</t>
  </si>
  <si>
    <t>cramps/ abdominal pain</t>
  </si>
  <si>
    <t>Patient totals</t>
  </si>
  <si>
    <t>concentration/ forgetfulness/functionality/ efficiency/slowing down</t>
  </si>
  <si>
    <t>suicidal</t>
  </si>
  <si>
    <t>spots/ acne/skin changes</t>
  </si>
  <si>
    <t>water retention/ weight gain/ dehydration</t>
  </si>
  <si>
    <t>sleep issues</t>
  </si>
  <si>
    <t>tearful/ lability/ mood or general sensitivity</t>
  </si>
  <si>
    <t>constipation/ diarrhoea/ bowel changes</t>
  </si>
  <si>
    <t>muscle pain/ general pain/ discomfort</t>
  </si>
  <si>
    <t>antisocial/ need to be alone/isolated</t>
  </si>
  <si>
    <t>libido/ sex drive</t>
  </si>
  <si>
    <t>weak</t>
  </si>
  <si>
    <t>temperature</t>
  </si>
  <si>
    <t>Dizzy</t>
  </si>
  <si>
    <t>increased awareness/ attention</t>
  </si>
  <si>
    <t>Bleeding</t>
  </si>
  <si>
    <t>minus 4 repetition of irritability and water retention</t>
  </si>
  <si>
    <t>minus 1 repetition of constipation/ diarrhoea</t>
  </si>
  <si>
    <t>Blood sugar</t>
  </si>
  <si>
    <t xml:space="preserve">Behavioural </t>
  </si>
  <si>
    <t>anaemia, sleep disruption, fatigue</t>
  </si>
  <si>
    <t>Temperature changes, blood pressure, anxiety, anaemia</t>
  </si>
  <si>
    <t xml:space="preserve">blood sugar, fatigue </t>
  </si>
  <si>
    <t>Hormonal- testosterone?- Or fatigue, irritability etc? Or just normal?</t>
  </si>
  <si>
    <t>Unknown</t>
  </si>
  <si>
    <t>blood sugar, blood pressure, fatigue, anaemia</t>
  </si>
  <si>
    <t>Blood sugar, fatigue, anaemia</t>
  </si>
  <si>
    <t>Blood pressure, self-esteem mediator</t>
  </si>
  <si>
    <t>blood sugar, blood pressure, fatigue</t>
  </si>
  <si>
    <t>fatigue, blood sugar, depression</t>
  </si>
  <si>
    <t>blood pressure, blood sugar, fatigue</t>
  </si>
  <si>
    <t>Anaemia, sleep disruption, inflammation</t>
  </si>
  <si>
    <t>prolactin, inflammation, immune response, water retention</t>
  </si>
  <si>
    <t>prolactin, inflammation, immune response</t>
  </si>
  <si>
    <t>blood pressure, bi-directional</t>
  </si>
  <si>
    <t>water retention, blood pressure, blood sugar</t>
  </si>
  <si>
    <t>inflammation, immune response, req for ovulation/ menstruation?</t>
  </si>
  <si>
    <t>blood pressure, blood sugar</t>
  </si>
  <si>
    <t>Normal</t>
  </si>
  <si>
    <t>physically weak</t>
  </si>
  <si>
    <t>Anaemia?</t>
  </si>
  <si>
    <t>clumsiness</t>
  </si>
  <si>
    <t>Psychosis</t>
  </si>
  <si>
    <t>Violence</t>
  </si>
  <si>
    <t>Discipline</t>
  </si>
  <si>
    <t>Prevalence</t>
  </si>
  <si>
    <t>Quote</t>
  </si>
  <si>
    <t>GP</t>
  </si>
  <si>
    <t xml:space="preserve"> So to answer your question very simply. Twenty percent for p._m._s premenstrual disorders. Five percent for what we're saying is PMDD. But I think that five percent should also include the very severe end who don't conform to the criteria of the DSM 5</t>
  </si>
  <si>
    <t>Psychiatrist</t>
  </si>
  <si>
    <t xml:space="preserve">Most women may identify symptoms, but a moderate - severe problem with PMS may be around 20%.  3-6% meed the criteria for PMDD. </t>
  </si>
  <si>
    <t>I think premenstrual symptoms occur in up to 80% of women, but the symptoms are problematic in interfering with their functioning and/or quality of life in 20%.</t>
  </si>
  <si>
    <t>5-7%</t>
  </si>
  <si>
    <t>Well , there has been a lot of epidemiological studies on this, and I would say that a majority of all women have got... perhaps 80 percent have got a condition that so that they can feel in some way from somatic complaints or maybe mood symptoms that the menses are approaching. And that is a majority. And for most of them, these symptoms are entirely trivial and they would not dream to ask for help for them, etc. Then if you look at a condition that is so severe that it's regarded by the women themselves to be a considerable problem, I would say around 5 to 7 percent or so of women of fertile age. If you use the DSM criteria and ask women to rate their symptoms daily for two prospective cycles and then use a definition in that that they should have a cyclicity in at least 5 symptoms, then you would be down to 2 percent or so I think. But but that I think is fair to say that 5 to 7 percent have got symptoms that are sufficiently severe to be a major problem for them.</t>
  </si>
  <si>
    <t>Psychologist</t>
  </si>
  <si>
    <t>80% (with caveat)</t>
  </si>
  <si>
    <t>It depends entirely on how you... [pause] operationalize it. You know, how common is it for people to have mild changes that don't... like What I'm trying to think of is like, how common is it for people who have mild changes? that Don't interfere with your life. Probably like really common. Probably, you know, 80 percent or something like this. I wouldn't say all. I've known quite a few women who are like 'I've never had any symptom whatsoever'.[laugh].</t>
  </si>
  <si>
    <t>7-20%</t>
  </si>
  <si>
    <t>Well, I think probably it depends on the definition you have if you're talking about disabling symptoms. Certainly that would be under 7 percent if you're talking about bothersome symptoms. It could be up to 20 percent depending on whether you require one symptom or more than one or whether you require more than one day. Premenstrually.</t>
  </si>
  <si>
    <t>5-30%</t>
  </si>
  <si>
    <t>Well, it depends if you're talking about. I mean, most women notice a little bit of a change in something... it might be a little bit of breast soreness. So they know from that that they're about to get a period. That's a good thing. they know when their Period's due. They could be prepared. That is not a disorder. So if you're talking about a disorder that really it is debilitating. It's I think it's a small percentage of women it would probably be about 5% of menstruating women. If you're talking about how many women notice a change that causes them a little bit of distress, uh you know a little bit more than that... being a severe disorder? You know, it could be up to about 30 percent of women. But It's, you know, the intensity of symptoms vary a great deal.</t>
  </si>
  <si>
    <t>Pharmacologist</t>
  </si>
  <si>
    <t>10-20%</t>
  </si>
  <si>
    <t xml:space="preserve">But I mean, the severity varies a lot. And as a [pause] as I would say that more [pause] or more or less well over 50 percent perhaps, or up to 70 to 80 percent it has been recorded feel some changes in relation to the menstrual cycle. So it's [pause] it's more uncommon not to feel changes than feel changes, although I mean, these are not to be considered to be pathological, I mean, to be considered as um 'disorders'. But these [pause] these figures about three to five percent of the female population, in fertile ages [pause]that have have this a more severe condition. That's that's also something which which would need treatment and help in any way. And in in [pause] I would say that it's it's more more than the ones that actually fulfil the criteria of PMDD that need help. I would say about ten to fifteen percent or perhaps even more but, but at least in, in, in that range I would say... But er, Of course, I mean, 80 percent of the female population in fertile ages, are not being... have not a disorder. That's something which I have to say... Some lay press, it seems, has everyone more or less as having this disorder.... and That's not true.
</t>
  </si>
  <si>
    <t>5-8 severe, up to 30% moderate</t>
  </si>
  <si>
    <t xml:space="preserve">Well, I would say that... Well, what the research shows us.. it's not... That simple. So, there's a lot of studies that show that the majority of women say... so some studies say like 95 percent of women get some sort of Premenstrual change, but that can be quite minor. It might not be noticeable. Women can cope with it and it certainly doesn't have any effect on women's daily lives. What, the research suggests is that between five and eighty...[correction] eight percent of women, depending on whatever study you're looking at, experience moderate to severe Premenstrual changes which cause distress. Um, and there's some studies that say about 30 percent of women get moderate changes and then This 5 to 8 percent get severe changes. It depends on where you draw the line. In terms of what PMS is. </t>
  </si>
  <si>
    <t>Gynaecologist</t>
  </si>
  <si>
    <t>up to 3%</t>
  </si>
  <si>
    <t xml:space="preserve"> [audible exhale] Well, that's a good question. And if you're asking about my understanding, I would say I don't really know.[laugh] I think the general estimates that are typically given... I mean, what I write myself when I when I write a paper, er... I would say it's it's found in three to five percent of women. I would definitely lean more towards 3 percent than the 5 percent. And... but... In all honesty, I think that even the 3 percent prevalence is probably a bit overrated.[pause] I'm saying this because I'm currently working on a project on an endocrine disorder called Polycystic Ovary Syndrome, which is also common in [Sweden] and in women. And the typical prevalence rate reported in the literature is... if you take the low range around 6 percent. But when we look at the number of women who've been diagnosed in the Swedish registers, because in Sweden we have registers for everything. Every diagnosis made by a doctor. We can only see that about 1.5 percent of all women actually have been diagnosed with PCOS. And of course, you can suspect that some women go undiagnosed, but not... not seventy five percent that seems unlikely. And I think the same thing is going on with p._m._s. That it is common. I mean, anything that's above 1 percent is common in women, but maybe not as common as 3 percent.</t>
  </si>
  <si>
    <t>Traditional Healer</t>
  </si>
  <si>
    <t>100% (caveat)</t>
  </si>
  <si>
    <t>Defining p._m._s as the autumn season, the luteal phase of the cycle? I... I do invoke the term p._m._s because it's like a commonly circulating cultural acronym that people seem to understand and know about, but defining it as more as the autumn season, the Luteal phase. And I won't go into it, you know. You know, all those things! [laugh] So fill that part in. I would say that. It happens in anybody that menstruates. I will say that. Yeah.</t>
  </si>
  <si>
    <t>Psychiatrist/ gynaecologist</t>
  </si>
  <si>
    <t>Well, it depends on the definition that's used. But Premenstrual syndrome as defined, er... which is basically any [emphasis] symptom, physical or psychological, premenstrually that can be attributed to that... about 80% of women.</t>
  </si>
  <si>
    <t>So p._m._s is about... p._m._s symptoms occur, but we don't have a good definition of p._m._s ACOG really hasn't... Well, I guess the International Society for the Study of Premenstrual Disorders has a reasonable one. Um But [pause]. About.[pause] 20 percent of women probably experience at least an annoying set... set of symptoms, which would constitute a syndrome. Um, PMDD occurs in about 3 percent of women... at tops 5 percent.</t>
  </si>
  <si>
    <t>not uncommon</t>
  </si>
  <si>
    <t>Um... I would say p._m._s is fairly common, like um if... if... it's impossible to put... It's not uncommon. I don't want to put percentages on it, but it's not an uncommon experience. Um, I think what is uncommon is um women who may have quite extreme experiences, but I think most women or many women um have a period of time before their Period. And it may not be every cycle, but it can be um with... with many cycles where they experience an increased sense of just sensitivity and vulnerability to... to... to managing stressors.</t>
  </si>
  <si>
    <t>Social psychologist- academic</t>
  </si>
  <si>
    <t>up to 90% (caveat)</t>
  </si>
  <si>
    <t xml:space="preserve"> Ha ha! [laugh] Well, [exhale] you know, the psychiatrist say that PMDD is about 2 to 3 percent of people in epidemiological studies. I don't know of any good estimates of how common p._m._s is... Uh, Premenstrual symptoms. If you don't call it a 'syndrome', that's very common. Um... Maybe 90 percent of women experience something? So it's a very slippery definition. But as I said before. Most women, anyway, seem to think they have it.</t>
  </si>
  <si>
    <t>So we're talking PMS... [Pause] Because it's difficult until you define it, so it probably occurs... Premenstrual symptoms are almost certainly physiological and they probably occur in over 50 percent of the population. Severe p._m._s. Depends how you're defining it. Because I sort of think severe p._m._s and PMDD are more or less the same thing. And so. So then you say it's 5 to 8 percent of the population, but of course you will find 25 percent of the population say as having severe symptoms.</t>
  </si>
  <si>
    <t xml:space="preserve">It's a lot more common than I think we we had previously thought. I mean, it might be 25 percent of women will have some element of PMS. I think it's... As time's gone on as well, because I have now [pause] As a result of this study attracted lots of women, who who either are self-diagnosed or they've been diagnosed or or they've struggled to be diagnosed. I think it's one of these things that's very difficult because the number of women with core PMDD is probably relatively small, but there are lots of women who've got other mental health issues or co-morbidities or whatever you like to call them. </t>
  </si>
  <si>
    <t xml:space="preserve">Additional symptoms/ experiences described </t>
  </si>
  <si>
    <t>Qu 12</t>
  </si>
  <si>
    <t>S12</t>
  </si>
  <si>
    <t>S13</t>
  </si>
  <si>
    <t>S14</t>
  </si>
  <si>
    <t>Period pain?</t>
  </si>
  <si>
    <t>Exacerbation?</t>
  </si>
  <si>
    <t>Only in response to specific question</t>
  </si>
  <si>
    <t>Spontaneous</t>
  </si>
  <si>
    <t>New</t>
  </si>
  <si>
    <t>New &amp; spontaneous</t>
  </si>
  <si>
    <t>suicidal ideation- qu 2,5,7</t>
  </si>
  <si>
    <t>irritable- qu 3, 8</t>
  </si>
  <si>
    <t>Period pain- qu12</t>
  </si>
  <si>
    <t>Fluid retention - qu13,23</t>
  </si>
  <si>
    <t>Acne-qu23</t>
  </si>
  <si>
    <t>Y- asthma, epilepsy</t>
  </si>
  <si>
    <t>N</t>
  </si>
  <si>
    <t>Period pain- qu 12, qu17</t>
  </si>
  <si>
    <t>breast tenderness- qu 17</t>
  </si>
  <si>
    <t>breast tenderness- qu 7, 11, 22</t>
  </si>
  <si>
    <t>bloating- qu7, 11, 23</t>
  </si>
  <si>
    <t>irritability- qu 7, qu 8, 9, 16, 22, 23</t>
  </si>
  <si>
    <t>dysphoria- qu7, qu8</t>
  </si>
  <si>
    <t>headache- qu 7, 22</t>
  </si>
  <si>
    <t>anxiety- qu8, 15</t>
  </si>
  <si>
    <t>N- but mentions epilepsy</t>
  </si>
  <si>
    <t>agitation- anxiety- qu 6</t>
  </si>
  <si>
    <t>irritability- qu6, 11, 16, 21</t>
  </si>
  <si>
    <t>mood swings- qu 6, 14</t>
  </si>
  <si>
    <t>overwhelm- qu8</t>
  </si>
  <si>
    <t>suicidal- qu 11, 14, 17, 24</t>
  </si>
  <si>
    <t>water retention- qu13</t>
  </si>
  <si>
    <t>trapped gas- qu 13</t>
  </si>
  <si>
    <t>low mood/ depression- qu14, 16</t>
  </si>
  <si>
    <t>itchy skin- qu 18</t>
  </si>
  <si>
    <t>breast pain- qu7, 23</t>
  </si>
  <si>
    <t>Joint pain- qu9</t>
  </si>
  <si>
    <t>water retention -qu13,23</t>
  </si>
  <si>
    <t>breast pain- qu5, 22</t>
  </si>
  <si>
    <t>psychosis- qu 7</t>
  </si>
  <si>
    <t>suicidal- qu 7,11</t>
  </si>
  <si>
    <t>libido-15</t>
  </si>
  <si>
    <t>violence- qu1</t>
  </si>
  <si>
    <t>irritability- qu1</t>
  </si>
  <si>
    <t>depression- qu 1</t>
  </si>
  <si>
    <t>memory- qu1</t>
  </si>
  <si>
    <t>food cravings- qu1</t>
  </si>
  <si>
    <t>suicidal- qu3</t>
  </si>
  <si>
    <t>porphyria-qu9, 24</t>
  </si>
  <si>
    <t>epilepsy-qu9, 14</t>
  </si>
  <si>
    <t>bladder incontinence-qu9, 14, 23</t>
  </si>
  <si>
    <t>psychosis-9</t>
  </si>
  <si>
    <t>Nausea- qu18, 22</t>
  </si>
  <si>
    <t>breast tenderness- qu22</t>
  </si>
  <si>
    <t>bloating- 22</t>
  </si>
  <si>
    <t>diarrhoea-22</t>
  </si>
  <si>
    <t>constipation-22</t>
  </si>
  <si>
    <t>irritable/ reactive- qu 3, 5, 6, 7, 9</t>
  </si>
  <si>
    <t>feeling down/ vulnerable- qu3, 6, 7, 9</t>
  </si>
  <si>
    <t>suicidal- qu 3</t>
  </si>
  <si>
    <t>clumsiness- qu-5</t>
  </si>
  <si>
    <t>breast tenderness- 6</t>
  </si>
  <si>
    <t>Feeling fat leading to low self esteem- 13</t>
  </si>
  <si>
    <t>asthma as PME- 14</t>
  </si>
  <si>
    <t>migraine as PME-14</t>
  </si>
  <si>
    <t>fatigue- 18</t>
  </si>
  <si>
    <t>diarrhoea- qu22</t>
  </si>
  <si>
    <t>water retention- 23</t>
  </si>
  <si>
    <t>Yes (caveat)</t>
  </si>
  <si>
    <t>Y (caveat)</t>
  </si>
  <si>
    <t>depression- qu 9, 19</t>
  </si>
  <si>
    <t>irritability- qu9, 19,</t>
  </si>
  <si>
    <t>anxiety- qu 9</t>
  </si>
  <si>
    <t>fluid retention- qu13</t>
  </si>
  <si>
    <t>suicidal ideation- qu 18</t>
  </si>
  <si>
    <t>epilepsy as PME</t>
  </si>
  <si>
    <t>Self isolation- qu2</t>
  </si>
  <si>
    <t>food cravings- qu 2, 14</t>
  </si>
  <si>
    <t>tearful- qu 3</t>
  </si>
  <si>
    <t>low mood- qu6</t>
  </si>
  <si>
    <t>pain (not specified)- qu6</t>
  </si>
  <si>
    <t>tiredness- qu 6, 14</t>
  </si>
  <si>
    <t>stress/ anxiety- qu 6</t>
  </si>
  <si>
    <t>Period pain- qu 12</t>
  </si>
  <si>
    <t>inflammation- qu 13</t>
  </si>
  <si>
    <t>bloating- qu14</t>
  </si>
  <si>
    <t>N/a</t>
  </si>
  <si>
    <t>moody/ snappy- qu3</t>
  </si>
  <si>
    <t>bloating-qu 13, 22</t>
  </si>
  <si>
    <t>suicidal ideation- qu16</t>
  </si>
  <si>
    <t>sleep issues- qu 22</t>
  </si>
  <si>
    <t>Y- PME</t>
  </si>
  <si>
    <t>overwhelming anxiety- qu2</t>
  </si>
  <si>
    <t>irritability-qu 2, 3</t>
  </si>
  <si>
    <t>dysphoria- qu2</t>
  </si>
  <si>
    <t xml:space="preserve">bloating- qu3, </t>
  </si>
  <si>
    <t>headache- qu 7</t>
  </si>
  <si>
    <t>pain (not specified)- qu 7</t>
  </si>
  <si>
    <t>water retention- 13</t>
  </si>
  <si>
    <t>Unclear- (caveat)</t>
  </si>
  <si>
    <t>increased sensitivity- qu2, 5, 14</t>
  </si>
  <si>
    <t>sleep issues-qu7</t>
  </si>
  <si>
    <t>ugly/ fat/ low self-esteem- qu13</t>
  </si>
  <si>
    <t>migraine</t>
  </si>
  <si>
    <t>No (aside from migraine)</t>
  </si>
  <si>
    <t>water retention- qu 6, 13</t>
  </si>
  <si>
    <t>fatigue- qu3</t>
  </si>
  <si>
    <t>feeling out of control- qu13</t>
  </si>
  <si>
    <t>depression-14</t>
  </si>
  <si>
    <t>headaches- qu 18</t>
  </si>
  <si>
    <t>water retention- qu 1</t>
  </si>
  <si>
    <t>suicidal ideation- qu2, qu 20</t>
  </si>
  <si>
    <t>mood variation-qu 3</t>
  </si>
  <si>
    <t>constipation- qu13</t>
  </si>
  <si>
    <t>anxiety- 16</t>
  </si>
  <si>
    <t>breast swelling/ tenderness- qu 22</t>
  </si>
  <si>
    <t>Period pain- 12</t>
  </si>
  <si>
    <t>Yes (PMS, not PMDD)</t>
  </si>
  <si>
    <t>Y (caveat- PME)</t>
  </si>
  <si>
    <t>Period pain</t>
  </si>
  <si>
    <t>abdominal discomfort- qu13</t>
  </si>
  <si>
    <t>irritability-qu 18</t>
  </si>
  <si>
    <t>fluid retention- qu 23</t>
  </si>
  <si>
    <t>Experience</t>
  </si>
  <si>
    <t>In other description</t>
  </si>
  <si>
    <t>From List</t>
  </si>
  <si>
    <t>Total</t>
  </si>
  <si>
    <t>Expert total per symptom</t>
  </si>
  <si>
    <t>E3- Do you/ any close family members have PMS?</t>
  </si>
  <si>
    <t>distinct symptom Totals:</t>
  </si>
  <si>
    <t>E2- How would you describe PMS to someone who didn't know much about it?</t>
  </si>
  <si>
    <t>PMS?</t>
  </si>
  <si>
    <t>Description</t>
  </si>
  <si>
    <t>Erm, I would say that er , when I was having periods, I couldn't tell where I was in my cycle. Get a little bit more irritable with the partner/husband. But I don't feel it ever significantly impacted on my quality of life. So, no, I've been lucky. I haven't had a personal experience, I would say where it... it interfered with things. Also, I'm sure you're aware that there tends to be that sort of triad of hormonal conditions. Women with PMS tend to be more likely to suffer with perinatal depression and depression around the menopause again, all we think, hormonally related. And you know, luckily I'm just like a normal person. I have my ups and downs, but I wouldn't say that that hit me.</t>
  </si>
  <si>
    <t>So I would say that it's a very real condition, that I would describe it as a menstrual mental health condition. And I would say I would if I was describing it to somebody, in essence, I would say that it's when a woman... can I go back? I'm going to go back a stage... I I would start off by saying that about 90 percent of women in the reproductive age spectrum will experience some change... Bodily changes in the days leading up to their period, in a small proportion of those, those symptoms can be quite severe. And I would describe premenstrual syndrome (and the prevalence is thought to as the different studies say, different things. But it is thought to be between sort of fifteen/ twenty five percent of women). Those symptoms are so, so severe as to impact in some way on that woman's quality of life. And that needs to be sort of demonstrated within the diag... before you make the diagnosis. So the other. Key thing is to demonstrate when it is for somebody to be diagnosed as having p._m._s, the symptoms will occur leading up to the period sometimes go into the days when the bleeding has started. But then with what we call core p._m._s, there will be a symptom free interval after the period. So the woman can feel very unwell.. erm, a range of symptoms leading up to her period, but then goes back to 'normal' after the period. I would also, if I was describing it, say about the fi.., around five percent of women who have very severe symptoms and these women may well be diagnosed as having another type of premenstrual disorder named premenstrual dysphoric disorder. And their psychological symptoms can be so severe that in about a third they can actually have suicidal ideation.</t>
  </si>
  <si>
    <t>NO</t>
  </si>
  <si>
    <t>Capital letters!</t>
  </si>
  <si>
    <t xml:space="preserve">The cyclic occurrence of mood symptoms just before menses. </t>
  </si>
  <si>
    <t>No, I personally never had PMS.</t>
  </si>
  <si>
    <t>Um, I would describe it as a constellation of emotional and physical symptoms… and behavioural symptoms, that um occur in er most women, but lead to impaired functioning in only around 20% of those.</t>
  </si>
  <si>
    <t>Mix</t>
  </si>
  <si>
    <t>No, not the close. I wouldn't say that, but I, of course, know a lot of persons also personal contacts that have it... but, but not in the closest family no. Or... or that again, depends on the definition. If you have a very wide definition realizing that the menses are approaching, then I think the answer would be yes. But if you define it, that's a considerable... errr. [pause] considerable discomfort. Then the answer will be no.</t>
  </si>
  <si>
    <t>First, I would say that absolutely central to this concept is the timing of the symptoms that they should appear at some time in the pre-menstrual phase and they should disappear completely within a few days after the onset of menses. And that they should really. Disappear completely if you have remaining symptoms in the follicular phase. It could be that you have some kind of premenstrual aggravation of something else a depression, bipolar depression or generalized anxiety disorder or something like that, it should be this timing is absolutely crucial. And then I would say that the... as already indicated by your initial comments, that that the definition of p._m._s is poor and that er.. um... many gynecologists using the term p._m._s also referring to the ICD nomenclature of p._m._s, they regard any symptom as qualifying for this condition. And also they don't demand a certain severity degree, either. So if you have any of many different symptoms also to a mild extent, you by definition have p._m._s. I personally do not think that is a very suitable definition for the condition to study as a medical condition, because that would mean that the majority of women of a certain age have has a diagnosis. And since most of these regard these... these complaints as very trivial and do not require treatment, there is no need to have a diagnosis for that. So I have in that regard been skeptical about the the p._m._s definition in ICD. And I then personally prefer, though it's not perfect. I prefer the DSM definition of Premenstrual Dysphoric Syndrome. So that's how I would briefly discuss what this is all about.</t>
  </si>
  <si>
    <t>[long pause] No. [pause] I identify as someone who... I've always identified, as somebody who has.[pause] Um, Menstrual depression. So more like my. Well, I would say it's like a worsening of a chronic depression, right?. So I would say it's like menstrual exacerbation [laugh]. But premenstrually I seem to be fine. So it's very different to what a lot of the patients describe</t>
  </si>
  <si>
    <t xml:space="preserve">Erm, For me, PM.S. is is is very mild.[pause] Symptoms in the two weeks before menses that could be physical or psychological or behavioral, emotional, cognitive, you know, could be anything really. Doesn't have to be [pause] like emotional, cognitive, behavioral, like we think about PMDD. Um, But I think the main criteria for me is it really can't interfere with your life at all. It's a [pause] it's a it's a nuisance [pause] only[pause]nothing more than mild nuisance. Premenstrual symptoms. That don't affect your life. [pause] But that [pause] and I would say that that is present for some percentage of the population... Yes so I would say it affects a small percentage of the population. But I guess it's hard for me to answer that question without talking about PMDD because I think of them as a sort of continuum. But I really conceptualize anything that is impairing or significantly distressing at all. As a PMDD symptom. Whereas p._m._s, I would say, is not disordered. It's just sort of little mild changes that are not of any consequence and don't really bother you.
</t>
  </si>
  <si>
    <t>tiredness/ lethargy/ fatigue/ sluggish</t>
  </si>
  <si>
    <t>I personally don't have it. I never had it. No</t>
  </si>
  <si>
    <t>I would say it's a series of um symptoms that can be psychological, that can behaviour be behavioural. They can be physical symptoms that occur for up to two weeks prior to the onset of menstrual bleeding with relief or almost complete relief by the end of the menstrual bleeding or by about day four and should not reappear again until sometime at around ovulation or just after, which in general is about two weeks before the menstrual period.</t>
  </si>
  <si>
    <t>Did I have PMS myself? No, I didn't actually. Which is pretty interesting. I also studied menstrual migraine and I didn't have that either, so...</t>
  </si>
  <si>
    <t xml:space="preserve"> I would say that it is cyclical changes in mood and with accompanying physical symptoms that affect some women over the menstrual cycle and usually occurs in the ten days prior to menses, and then it's alleviated by the onset of menses.</t>
  </si>
  <si>
    <t>No, not really. It was this girl, which was... And she, of course, was a bit of a close friend, at least in our family, because she... we took her as more or less our, let's say, family member... she was quite a lot together with us. But she had a lot of problems. And unfortunately, actually, she made a suicide and um... well, it's now a long time ago. And this was also occurring during the Premenstrual period. So that was a bit sad.</t>
  </si>
  <si>
    <t>Well... it's a... it's a number of symptoms which changes with the different phases of the menstrual cycle. Usually they are er at maximum during the five Premenstrual days, the days just before the onset of the menstrual bleeding and they disappear when the menstruation proper has started. Then it's usually gone within three to four days. and er, In a pure situation. The symptoms should be... away and not present during the rest of the menstrual cycle until the ovulatory period where there can be some symptoms and then they increase after the ovulation during the fifteen days from the ovulation to the onset of the bleeding, that's my way of describing it.</t>
  </si>
  <si>
    <t>Yes. I... I have... I mean, I don't menstruate anymore, thankfully. From about a year ago. And that's a great relief in terms of not having those monthly changes. And so I have always had changes premenstrually and sometimes quite dramatically, um... [pause] mainly psychological changes in terms of feeling quite irritable and angry. And sometimes feeling down, so feeling bad about myself. Um... But, yeah, I mean, I've never been suicidal around PMS. But I do... Yes, I have had them, and I think they had.. definitely having an impact on relationships. I didn't... I wasn't aware of it when I was younger and I actually was one of my friends that I lived with... I lived in a shared house at Uni. And it was one of my women friends who actually said it to me then. That she thought I had PMS. So I had no awareness of it at the time. But it's yes, I think I would identify as having had quite... you know... moderate to severe Premenstrual change and something that felt wasn't a good thing. But I mostly learned how to cope with it in terms of psychological strategies. I've never taken anything medical... biomedical for it; pharmaceuticals for it.</t>
  </si>
  <si>
    <t>Well, what I would say is that many women experience change over the menstrual cycle. So I often talk about Premenstrual change or Premenstrual distress rather than p._m._s. It depends who I was talking to. If it was, somebody who said to me, what is p._m._s? If that's the question. Um,  I say... what I would say is Well, women expect change over the menstrual cycle. That's quite normal. Um and that we don't understand why. And that we know that there are a small proportion... a smaller proportion of women who experience distress as part of that change and distress that might have a significant impact on their lives. And that that is often referred to as p._m._s. Premenstrual syndrome. But p._m._s that... that's a label... social label that's put on to that experience. But what that distress is caused by, why women get that distress is to do with a complex interaction of factors which might include factors within the body, which might be hormonal changes, or changes in the neurotransmitters. And we don't understand fully what's happening there because not all women get that... or not or not all women get the distress interacting with what's happening in a woman's life. So if she's under pressure if she's under stress, er what she's doing in terms of diet and exercise and then what she thinks about those changes. So what meaning she makes of those changes in terms of her own psychology. And that is taking place in a particular cultural context. So if you live in a context where... and this is probably not something I'd say to a woman in the street 'cos it ends up getting a bit academic here. But if you live in a context where we have a concept of PMS, which we do in the West then, you might call those changes, 'p._m._s'. But if you live in a context where there isn't a cultural label for those changes, then you may not even take note of them and you certainly wouldn't call them PMS. So that's a bit of a long winded explanation.</t>
  </si>
  <si>
    <t>Yes. [long pause] That was a very short answer, but I do actually</t>
  </si>
  <si>
    <t>Oh, I think I would say that PMDD is. um... Severe mood... mood disorder that that strikes you once a month and it strikes you in the week or two weeks before... you have your... the onset of your menses.</t>
  </si>
  <si>
    <t>Um... [pause] I think probably in the context of a... oh I'm thinking about how personal to get now! [quietly] I'll i'll say it as I recall it. I recall my father telling me sometimes when my mother was a bit moody that it was her 'time of the month'. And that some women get moody at that time, and that's what's going on. So that would probably have occurred in the context of being snapped at or something. Um, Having said that, I would not categorize my mother as having PMS of that severity. Just thinking about that is contradicting what I've just said about family members. But that's probably when.. that would be my first recollection of that being mentioned.</t>
  </si>
  <si>
    <t xml:space="preserve">I would say that it's a mixture of predominantly psychological but also physical symptoms that many women get premenstrually. But for some women, they're particularly extreme and those are the type of people that we are typically referring to when we say PMS, as you probably know, about 80 percent of women have some symptoms. It would be inappropriate to pathologize every woman in that group of 80 percent. But there are clearly some where that's disabling and in need of some help.
</t>
  </si>
  <si>
    <t xml:space="preserve"> I think when I was younger, I... I definitely... I certainly had bloating. And then I realized I was eating a lot of potato chips and salt when it was Premenstrual. But I think I also... I think I would... I would get annoyed very easily. So I think I had a little bit of the irritability.</t>
  </si>
  <si>
    <t>Er. I describe it as a sense of overwhelming tension with... [pause] frequently accompanied by irritability and dysphoria, sort of a mixture of irritability, depression and anxiety occurring typically in the few days prior to the onset of menses and then continuing often into the menstrual period for a day or two.</t>
  </si>
  <si>
    <t>Er, No. No. I know lots of people who... who do and my partner experiences um quite severe p._m._s for me. I get clumsy and... but I'm clumsy. Most of the time anyway. So. [laugh] But generally, no. I I I was quite fortunate not to experience um p._m._s. I experienced a lot of menstrual pain and menstrual distress, but not PMS, no.</t>
  </si>
  <si>
    <t>I'd describe PMS to someone who's never heard of it before, as that period, before a woman's period... or of that... that time... it can be a week sometimes. Generally it's a little bit longer than a week, but that week or so before um a woman's period where she is more sensitive and more vulnerable um to um changes both within her body but also externally to stimuli and to environmental um stressors. So it's a period... I describe it as a period of increased sensitivity um... generally. That's how I describe it in lay terms. Yep.</t>
  </si>
  <si>
    <t>Er, No [laugh]. No, no. Of course, you know, that's not to say that I never had breast sensitivity. Or acne or something like that before my period. But I never had anything that I would categorize as p._m._s based on any definition or measure that I've ever seen.</t>
  </si>
  <si>
    <t xml:space="preserve">Actually, I've had to do that. Let's see... this is just an anecdote, which probably is useless, but er... in 1988 I went to a conference in Singapore and I put in a proposal to talk about p._m._s and a bunch of Asian women came to the session because they had never heard of it and they wanted to find out what it was. So that was about 10 years after I discovered it. Um, you know, they didn't know either. So usually people think of p._m._s as a cluster of symptoms that appear before menstruation and er disappear after the menses begins. So that's probably the closest definition, you know, that people would agree on. But even that is contested because you know what does 'before the menses' mean? Some people say it's like 3 to 5 or maybe 7 days before the menses. But you can read other sources that say any symptom after ovulation. But before the end of menstruation is PMS. So that's giving you like three weeks out of every four, which is crazy... uh for a definition. But that's what some sources do say.
</t>
  </si>
  <si>
    <t>With hindsight, with my mother, yes. 'cos She varied in her...[pause] mood and I'd be extremely surprised if it wasn't p._m._s.</t>
  </si>
  <si>
    <t>Okay. It's a mood disorder which occurs only premenstrually. And the key thing is that the symptoms resolve after the period. And to be pure p._m._s, they have to be completely absent. The underlying cause of this is uncertain. It may be due to the direct effects of progesterone on receptors in the brain somewhere like the amygdala or somewhere else. And it affects the... possibly the GABA receptor. The other thing that may be stimulating that is a metabolite... Oh, no. Sorry. I won't tell you all this... This is the 'lay' version! [laugh] So so progesterone affects the er, the receptor. It's like a key on a lock. And it goes in there, progesterone stimulates the receptor and causes symptoms. And the symptoms can be a wide range and they can be so bad as to promote suicidal ideation or attempt....</t>
  </si>
  <si>
    <t xml:space="preserve">Not at all. And I think in a way that sometimes um, has a negative influence on how you would accept that diagnosis. D'you know what I mean? I think sometimes people are very much like "because I don't have it and I'm a woman and I've got a cycle, then it doesn't exist"... I did wonder whether [name of colleague] who was our research nurse had had it... Because she was so amazing. I mean, well be... Beyond anything you'd have expected. but, I didn't ask her [laugh]. I just didn't.
</t>
  </si>
  <si>
    <t>o I would make the point that it's a cyclical problem. It's not there all the time. And that's really important. And also... Lots of women will have um... symptoms related to their menstrual cycle. But if it's not resulting in impairment, then that's not an issue. So impairment is a big part of the diagnosis.</t>
  </si>
  <si>
    <t>dizzy</t>
  </si>
  <si>
    <t>Total M, B, P</t>
  </si>
  <si>
    <t>violence</t>
  </si>
  <si>
    <t>insecurity</t>
  </si>
  <si>
    <t>restless leg</t>
  </si>
  <si>
    <t>dreams</t>
  </si>
  <si>
    <t>noise sensitivity</t>
  </si>
  <si>
    <t>nausea</t>
  </si>
  <si>
    <t>3 synonyms for irritable</t>
  </si>
  <si>
    <t>1 for water retention/ weight gain</t>
  </si>
  <si>
    <t>P22/P23</t>
  </si>
  <si>
    <t>[long pause] I actually... and I feel bad. Erm, but as a doctor, not knowing how common it is, I would guess... I don't know if I had to... It is a guess. It's based on absolutely no evidence whatsoever. I'd probably guess that about 75 percent of women get p._m._s, but I've no idea. Really.</t>
  </si>
  <si>
    <t>pretty common</t>
  </si>
  <si>
    <t xml:space="preserve"> Erm, [pause] I don't know, actually, I'd say it's pretty common like. [pause] I'd say that like probably quite a few... people who menstruate and women sort of experience it from time to time, but maybe it's not always recognized as that. Maybe it's sort of. It is sort of recognized as being in a bad mood or something or vice versa with your knowl... with your education [referring to interviewer]. I don't know. Erm, Yeah, I'd say it's probably like [pause] relatively common, but I don't think everybody who menstruates experiences it or suffers from it.
</t>
  </si>
  <si>
    <t xml:space="preserve"> think around.[exhale] 80 percent of... People probably experience p._m._s symptoms and out of those I would say around 10 percent, 8 to 10 percent have. PMDD, so very severe symptoms.</t>
  </si>
  <si>
    <t xml:space="preserve">Yeah. I assumed it was everyone, but now I'm thinkin' maybe it's not? </t>
  </si>
  <si>
    <t>most</t>
  </si>
  <si>
    <t xml:space="preserve"> I actually don't think it's for everyone. Yeah, I think it's I think maybe it is for everyone. Yeah, but different...That's a tricky one. I don't know. I was thinking like maybe everyone does. But then at varied... like it ranges. So maybe you... maybe everyone gets it, but it's like so... {interrupted] like such a small thing.
</t>
  </si>
  <si>
    <t>uncommon</t>
  </si>
  <si>
    <t>Er... [long pause] I don't know. I mean, I haven't heard PMS talked about for a while. Um, and I have a lot of very good female friends. We don't talk about it. I can't say that I've ever been around my friends. Definitely not for a very long time where I thought, "oh, you're in a bit of a mood, I wonder if your per.." Ach! It just doesn't enter my mind. It's not something we refer to so I don't know if that's because they're not experiencing it or just that they've learnt to manage it in a way. I'm just kind of... yeah I'm blind, but it's definitely not something that comes up in my conversations sort of thing...</t>
  </si>
  <si>
    <t xml:space="preserve">Very common. And some people don't even know they have it… Most people, yeah.
</t>
  </si>
  <si>
    <t>Most women, most women.I would think. They just don't... They just don't know, that they are. [pause] And they... just how I used to just feel it. Just get on with life. That's probably how they... 'cos they don't think it's... They think it's just normal.</t>
  </si>
  <si>
    <t>I do believe every woman does have it.</t>
  </si>
  <si>
    <t>P3-5, 16, 17, 21, 26-28</t>
  </si>
  <si>
    <t xml:space="preserve">Severity </t>
  </si>
  <si>
    <t>Doctor?</t>
  </si>
  <si>
    <t>S16</t>
  </si>
  <si>
    <t>Mood +</t>
  </si>
  <si>
    <t>Behavioural +</t>
  </si>
  <si>
    <t>Physical +</t>
  </si>
  <si>
    <t>Overall total</t>
  </si>
  <si>
    <t>Tracked?</t>
  </si>
  <si>
    <t>quote</t>
  </si>
  <si>
    <t>Typical?</t>
  </si>
  <si>
    <t>Age?</t>
  </si>
  <si>
    <t>Not that term</t>
  </si>
  <si>
    <t xml:space="preserve"> I don't say that I experience that or use that because my experience of that term is… I think its used really in a sexist way…[00:25:02] I think people who just don't really know what PMS even is. In fact, our society doesn’t know what is. But it's been like stereotyped almost as ‘oh it’s just a woman. who's moody because she's about to bleed or she's bleeding or she's on her period and she’s got PMS'. And I find that quite insulting. And I also think everybody is different and everyone experiences these things differently. You're interviewing me… [00:25:30] But if you interview 10 women sitting at a bus stop who are or who are an age when they're having their periods, they will all have different experiences. And so no I don't say that I experience that…</t>
  </si>
  <si>
    <t>severe</t>
  </si>
  <si>
    <t>low mood/ emotional/ feel flat/ feel low</t>
  </si>
  <si>
    <t>more emotionally sensitive</t>
  </si>
  <si>
    <t>tearful</t>
  </si>
  <si>
    <t>water retention/ weight gain</t>
  </si>
  <si>
    <t>blood clots</t>
  </si>
  <si>
    <t>fainting</t>
  </si>
  <si>
    <t>overtired/ fatigue</t>
  </si>
  <si>
    <t>temp change</t>
  </si>
  <si>
    <t>sleep problems</t>
  </si>
  <si>
    <t>antisocial/ less engaged</t>
  </si>
  <si>
    <t>6 pre, 3 menstrual</t>
  </si>
  <si>
    <t>Low mood/ mental health- but not symptom</t>
  </si>
  <si>
    <t>I think, um, I think my mental health fluctuates when I’m about to have my periods. And people around me would say, you know, you get a bit emotional, you know. [00:54:11] But I only accept that from people that know me very, very well. And I don't… think that's like preconceived. I think that's just me having… having that change in hormones, if that is what it is. But I can’t really comment, because I don't have any of those other conditions.</t>
  </si>
  <si>
    <t>irregularity then pain worsened with age</t>
  </si>
  <si>
    <t xml:space="preserve">So at the beginning when it wasn't regular, but it wasn't that I ever had painful periods when I was younger, they were when I when I hit my. Late 20s. And that was just really “put me on the pill”, mean it really work. And that was that. And then I had irregular periods for a long time, but I could cope with that. So there wasn't any sort of pain or anything like that. I can completely cope with the emotive stuff and the change in boob size and weight gain, whatever, you know. Is It is the pain for a couple of hours or a whole day or Passing out and the fear of that happening while out. That terrifies me… [00:34:29] I actually can't tell you how painful it is- that it's so awful. </t>
  </si>
  <si>
    <t>Because I wouldn't previously have identified... If you'd sort of talked to me, in my Twenty's/ very early thirties, I would probably have said, no, I don't get. p._m._s I might get very, very slightly more irritable before a period, but not to the extent that it would have any effect on my life, but from my mid thirties onwards, I would definitely say I've had p._m._s because I've noticed a definite pattern in several symptoms. Occurring in the week before my period. Every month consistently. Plus also some occurring around the time of ovulation. And I would put that down to my menstrual cycle. Yeah.</t>
  </si>
  <si>
    <t>concentration</t>
  </si>
  <si>
    <t>sleep</t>
  </si>
  <si>
    <t>constipation/ gas</t>
  </si>
  <si>
    <t>weird dreams</t>
  </si>
  <si>
    <t>Partly</t>
  </si>
  <si>
    <t>Beth: [00:50:54]  Not at the moment. I have done. Erm.  Over. Probably not long enough, actually, because you should do it over three months, shouldn't you, to get a proper pattern of data? But I probably did it for two months at most. I think that. Was... I don't a moment. But, Yeah, I did... But it was more with the purpose of tracking a specific set of symptoms to see if my menstrual cycle had any influence. Not to try to track my PMS symptoms. So I'll try and explain briefly, because I know I'm rambling on a bit... I've got possibly a condition that's being investigated at the moment called postural tachycardia. So I was tracking my pulse and blood pressure over the course of a couple of months and also tracking that alongside when my periods would occur... to see if it got any worse before a period or not, because I suspected it might. Alongside that because I was getting some random fevers, as well... I tracked my temperature, which didn't seem to tie in with my menstrual cycle? But I wasn't tracking all my p._m._s symptoms because I had already noticed that the anxiety and the bowels and everything got worse. at certain points. So I didn't feel the need to formally track those because it was so obvious to me when they were happening. But I think. Tracking is definitely a useful thing to do if you get lots of symptoms. Well, if you got lots of them or if you get just one or two symptoms and you're not sure whether that's due to the menstrual cycle or something else, yeah.</t>
  </si>
  <si>
    <t>anxiety/ skin</t>
  </si>
  <si>
    <t xml:space="preserve">Yes. I mean, I've got generalized anxiety disorder. And that's what I find it difficult to know whether to call the anxiety... the increased anxiety I get around ovulation or a period p._m._s or whether it's a pre-menstrual exacerbation of my pre-existing anxiety. But that's personally for me. I know that anxiety can Be a premenstrual symptom and I know anxiety can be part of p._m._s in women who don't otherwise have generalized anxiety. If you see what I mean?... And likewise, with the skin picking thing I know that's not p._m._s, it's a separate condition I have, but it gets worse before my period.
... No, no, it's a condition I have that is aggravated by premenstrual changes, but it's not simply caused by PMS. Well, none of it's simple. But I mean, I wouldn't say it's p._m._s. No, because it's an issue at Other times... it just gets worse around my period.
</t>
  </si>
  <si>
    <t>constipation, bowel gas,weird dreams</t>
  </si>
  <si>
    <t>Worsened with age</t>
  </si>
  <si>
    <t xml:space="preserve">Yeah, definitely. Probably I mean, I'm 39 now, and I would say since my mid 30s, the PMS symptoms have become a lot more pronounced. Although the bad ones have probably always been an issue, why... I think I've just become more self-aware of the pattern of these things happening. Whereas I probably was paying less attention to the timing of the symptoms when I was younger. So it's difficult to say whether I've only had the symptoms since my mid thirties or whether I've only become aware that it's p._m._s since then because I've been tracking it all.
</t>
  </si>
  <si>
    <t xml:space="preserve"> I mean. Yeah. [Pause] Definitely. Sorry.[eating toast audibly] Hang on, let me take the mike down. Yeah, I definitely yeah, I definitely get p._m._s.</t>
  </si>
  <si>
    <t>moderate</t>
  </si>
  <si>
    <t>irritable</t>
  </si>
  <si>
    <t>sore boobs</t>
  </si>
  <si>
    <t>difficulty concentrating (due to tiredness)</t>
  </si>
  <si>
    <t>food cravings/need some extra sugar</t>
  </si>
  <si>
    <t>sex drive</t>
  </si>
  <si>
    <t>emotional sensitivity</t>
  </si>
  <si>
    <t>overwhelm  (it's just too much)</t>
  </si>
  <si>
    <t>I don't track as much as I did because I pretty much know now... for a good year and a  half. I tracked everything and that's where I started to notice patterns. Like "Oh, That's why I'm really tired at this point". And, you know, that was blah blah blah... But I still put in just because I've ... now I've got this implant.. I'm trying to work out what's actually going on with my cycle with it. I just... just track the bleeding days. But I don't really tend to track everything else. but I did. I used to track everything like from energy to sex drive to like what I was eating. And I did find that really useful. But I just don't tend to need to as much anymore. But yeah, i still track the bleeding.</t>
  </si>
  <si>
    <t>exhaustion, feels too much (emotional sensitivity)</t>
  </si>
  <si>
    <t>Improved lack of pain</t>
  </si>
  <si>
    <t xml:space="preserve"> Yeah. I don't get cramps like I used to. I used to get them every month. And sometimes i'd have to be picked up from school. And then I was on the pill. So it just sort of happened. It wasn't really particularly eventful. But yeah, no, I don't get as bad pain anymore and it's much, much, much more regular now. So I couldn't I don't think I would have known to track it as much before, but. Yeah. Now it's. Yeah. Yeah, I think it's just the lack of pain, no or not lack of just less.</t>
  </si>
  <si>
    <t xml:space="preserve">Yes… Severe p._m._s slash p.m.dd and I usually have to [pause] or I usually feel like I have to follow what PMDD is. Or 'Have you heard of that before?' or you know what, that is?. Yeah, but. But that can lead to a conversation of what it is and how it differs to p._m._s.
</t>
  </si>
  <si>
    <t>difficult to be organized/ productive</t>
  </si>
  <si>
    <t>antisocial</t>
  </si>
  <si>
    <t>sensitivity to noise etc.</t>
  </si>
  <si>
    <t>heavy bleeding</t>
  </si>
  <si>
    <t>constipation/ diarrhoea/ gas</t>
  </si>
  <si>
    <t>ovulation pain</t>
  </si>
  <si>
    <t>8 pre, 2 menstrual</t>
  </si>
  <si>
    <t>I do track my symptoms, but I think it's important to say I haven't always done so. And that has been quite a recent thing. Recent, as in the past five years or something like that. Well, yes, I track on paper. So my desktop calendar, which gives a visual reminder every day and just allows me to check in with where I'm at. And. I'd also use the Apple Health Menstrual Cycle Tracker and tool.</t>
  </si>
  <si>
    <t>Yes as PME</t>
  </si>
  <si>
    <t>Yeah. So I would class that as pre-menstrual exacerbation. Where the menstrual cycle's actually makin' that health condition worse in some way. Um. But yes, I would... I would class that as... [pause] As part of the pre-menstrual symptoms I can't think of the word... Category</t>
  </si>
  <si>
    <t xml:space="preserve">fatigue, headache, ovulation pain, bloating,mood changes, sleep issues </t>
  </si>
  <si>
    <t>Mixed</t>
  </si>
  <si>
    <t xml:space="preserve">I didn't remember having any psychological symptoms. But, I used to have panic attacks, and on those days I would find it really difficult to go in assemblies... And because I felt really claustrophobic and it didn't happen all the time. It only happened sometimes. And now... now that I know what I know about PMDD and what I experience now as an adult, I'm almost convinced that that was happening in pre-menstrually. And I didn't realize because I didn't know about it and I didn't track my cycle. So the other differences were that I used to have incredibly painful periods to the point where I would almost faint and I missed school, had to be picked up from school because I was just crippled in pain. And that.. that seemed to ease with age until fairly recently where the pain has come back... I don't know if The mood related symptoms have been there all the time. and It's just that I haven't been aware and haven't been tracking and haven't been conscious of them or whether they have come on from my late 20's?
</t>
  </si>
  <si>
    <t xml:space="preserve">Yes definitely… The cravings, the dehydration and the emotional aspects and. Just the things that [pause] I don't have patience for. I'm normally quite patient, but just not having the patience where [pause] Kind of [pause] I'll reflect and I'll be like "Faith you really don't have to be angry like that" but it's after the fact and it really frustrates me 'cos it's like [pause] I don't want to be so reactive to these sort of things, so knowing that I'm behaving in a way which isn't normal to me.
</t>
  </si>
  <si>
    <t>emotional</t>
  </si>
  <si>
    <t>cravings</t>
  </si>
  <si>
    <t>frustrated/ being short tempered</t>
  </si>
  <si>
    <t>period pain/ unable to walk</t>
  </si>
  <si>
    <t>skin changes/ acne</t>
  </si>
  <si>
    <t xml:space="preserve">No, I should. But I had um... I had found that sometimes my periods will come every two weeks, every four weeks, every three weeks. So it wasn't until you kind of told us at your forum [fibroids talk], I thought there's no point tracking it if it's all... It's always gonna come when it pleases sort of thing. but Then at the forum I learned that it's normal for it to have different... [pause] Schedules,[laugh] I guess, but yeah. So because of that, I hadn't and since the forum, I still have been on the injection so... [not bleeding].
</t>
  </si>
  <si>
    <t>fibroids/ acne/ anaemia</t>
  </si>
  <si>
    <t xml:space="preserve">Yeah. There was a point earlier this year when a doctor said... I can't remember what he said the safe level is, but he said "you are significantly [laugh] below the safe level. The iron blood levels" Yeah.
</t>
  </si>
  <si>
    <t>dehydration, cravings</t>
  </si>
  <si>
    <t>emotions/ bladder issues worsened</t>
  </si>
  <si>
    <t>I don't know if we touched on this, but when the emotional thing that's been with age, so that hasn't always been as heightened...</t>
  </si>
  <si>
    <t>Yeah, definitely the emotions. Eatin' a lot [pause] I put on weight [pause] significant, which is so crazy, I've put on like 5 one period I've put on seven pounds. Just going on. Yeah. And it would drop [clicks fingers] almost instantly thereafter. Which is so weird. Um, I think that's a big one. And I can see it it's so strange. As I have [pause] I don't know what it is? Like I'm carrying something And when I go to toilet [pause] don't know. And again, I know it's TMI I tell you, I go toilet like proper. It's crazy. Like. for an hour, I'll just be on the toilet, so I think that that's [pause] that's so weird.[laugh] I find it so strange.</t>
  </si>
  <si>
    <t>mild- moderate</t>
  </si>
  <si>
    <t>feeling ugly/ fat</t>
  </si>
  <si>
    <t>more emotional</t>
  </si>
  <si>
    <t>overheating</t>
  </si>
  <si>
    <t>weight gain</t>
  </si>
  <si>
    <t>1 pre, 3 menstrual</t>
  </si>
  <si>
    <t>Yes, on that period tracker [app]</t>
  </si>
  <si>
    <t>anaemia</t>
  </si>
  <si>
    <t xml:space="preserve">I'm anaemic, um, diagnosed by the doctor. So like you were saying. I'm just. I'm just much more tired. Like I'm so tired during my period... but not for the whole cycle. First two days. Exhausted and the the whole second day of pain really takes it out of Me... I'm knocked out. I need a nap. So, yeah.
</t>
  </si>
  <si>
    <t>tears, weight gain</t>
  </si>
  <si>
    <t>emotions worsened</t>
  </si>
  <si>
    <t>For me, it's just the emotions. Everything else is the same, but the emotions have gone crazy through the roof now. And I'm scared.</t>
  </si>
  <si>
    <t>Oh, yes, very much so. Because there wasn't like a diagnosis or term for PMDD. It was just 'you had PMS' Yeah.</t>
  </si>
  <si>
    <t>emotional swings</t>
  </si>
  <si>
    <t>insecure/ paranoid</t>
  </si>
  <si>
    <t>anxiety/panic attacks</t>
  </si>
  <si>
    <t xml:space="preserve">Yes. Once I became aware of PMDD and that I was [pause] most likely had it. I started tracking all the time... I could see it on paper. I could feel it in my body. I remember like two to three days after my Periods started and I'd be singing in the car. I just felt like this huge weight had lifted from inside of me. And then it was right there as well on my my tracking.
</t>
  </si>
  <si>
    <t>anxiety/ fibroids- PME yes</t>
  </si>
  <si>
    <t xml:space="preserve">Um, physically, I would say the fibroids, even though I wasn't aware, of that's pretty much what it was at the time. Let's see what else I would get. I mean, really, the rest would be psychological. You know, I had some underlying trauma issues. I was dealing with an anxiety that would definitely be exacerbated premenstrually. And, you know, even to this day, it's hard to untangle, which was what? But it's easier. It's easier to deal with the stuff that's not PMDD. Once you're out of it. [pause]... Yeah, I think if something exists in the absence of a period like if we stopped your menstrual cycle and the condition is still present, even if symptoms aren't as severe, it is not a Premenstrual symptom. It's not a Premenstrual p._m._s. It couldn't qualify, but the exacerbation of it. Yes. Would qualify. 
</t>
  </si>
  <si>
    <t>suicidality/ anxiety</t>
  </si>
  <si>
    <t>mood worsened, improved regularity</t>
  </si>
  <si>
    <t>So the emotional symptoms the...you know and as I got more severe, the suicidal thoughts. And ideation, those would be quite consistent. [pause] Panic attacks were very consistent. I'd have those quite often during ovulation and then right around the start of my period.</t>
  </si>
  <si>
    <t>Um [long pause] Until quite recently, I would've said no. But as said, the last few years...basically, I feel like um my mood changes slightly. Yeah.</t>
  </si>
  <si>
    <t>mild-moderate</t>
  </si>
  <si>
    <t>little low</t>
  </si>
  <si>
    <t>anxiety/little on edge</t>
  </si>
  <si>
    <t>sluggish</t>
  </si>
  <si>
    <t>No. I mean, I've always... I've always tracked when I'm on my period, but that's about it. Not... not kind of 'heaviness' although, looking back, I suppose I should have done that more. Yeah.</t>
  </si>
  <si>
    <t>Low level mood changes</t>
  </si>
  <si>
    <t>Yes. Yeah, definitely. As I said, I think more recently is when I would say I have PMS. Previously... If we'd spoken maybe a year or two ago. I probably wouldn't have said that.</t>
  </si>
  <si>
    <t>Definitely, yeah.[long pause]</t>
  </si>
  <si>
    <t>more energy</t>
  </si>
  <si>
    <t>uplifted mood</t>
  </si>
  <si>
    <t>insomnia</t>
  </si>
  <si>
    <t>restless legs</t>
  </si>
  <si>
    <t>4 pre, 2 menstrual, 2 post</t>
  </si>
  <si>
    <t xml:space="preserve">Yeah… I do have lazy times when I don't.
</t>
  </si>
  <si>
    <t>food carvings</t>
  </si>
  <si>
    <t>No... it's just that... sort of the same. but I manage it better now.</t>
  </si>
  <si>
    <t>Because my mood... I'm normal throughout the week and one week before, my period is meant to start. My... I am a totally different person. Like I feel like everybody needs to walk on eggshells around me and I feel it... I feel it, too. And that's how I know that I'm going to start my Period because my... my hormones are playing up. And when I do start my period, I'm normal again. So I know that I PMS prior to it.</t>
  </si>
  <si>
    <t>back/thigh pain</t>
  </si>
  <si>
    <t xml:space="preserve">Um, I initially first tracked it because it was a religious thing. Where, I was going to perform um... a pilgrimage. And so I needed to know when... Because when we are on our period we're not allowed to pray um and it... doesn't hinder the whole pilgrimage but certain parts of it. Um, so I wanted to know when I was going to be on my Period so I can... um take precaution beforehand so I can either take the pill to sort my period for that month or maybe book another ticket around my period... Yeah... And then I just carried it on 'cos it's quite good... um, during Ramadan... em,  when I know when I'm gonna be on my Period so I can plan my Ramadan properly... yeah, around it.
</t>
  </si>
  <si>
    <t>back/ thigh pain, bloating and mood changes</t>
  </si>
  <si>
    <t xml:space="preserve"> I think it's more, more now than before. Because I don't... I don't remember me being like this... Um, when I was younger, but now I'm more like irritated with stuff, prior to my Period.</t>
  </si>
  <si>
    <t xml:space="preserve"> I think it's... So that because of the mood swings. I would put that under PMS, but I don't know if it actually is? … I think when you are not your normal self and it's just before your period and you know it's related to your period then. Personally, for me, that's PMS because that's something that's not in your usual behaviour.
</t>
  </si>
  <si>
    <t>moody/ irritable</t>
  </si>
  <si>
    <t>anti social</t>
  </si>
  <si>
    <t>bloatedness/ feel fat</t>
  </si>
  <si>
    <t xml:space="preserve">I used to, but now I don't need to
</t>
  </si>
  <si>
    <t>Anaemia/ restless leg</t>
  </si>
  <si>
    <t xml:space="preserve">So I've got in an... anaemia so... When I was younger, that's why I used to be more painful and my bones really used to hurt where I used to get the um [pause] Do you know Restless Leg Syndrome?...So, I couldn't sleep because my legs were in pain, but I didn't realize it was because I was going to start my period. But now, because I'm taking my vitamins and stuff [laugh], it's much better.
</t>
  </si>
  <si>
    <t>Improved- pain and restless leg</t>
  </si>
  <si>
    <t xml:space="preserve">Yeah the pain's gone. The restless leg syndrome doesn't happen anymore.
</t>
  </si>
  <si>
    <t>Main complaints</t>
  </si>
  <si>
    <t>Severity</t>
  </si>
  <si>
    <t>Severe</t>
  </si>
  <si>
    <t>Pain</t>
  </si>
  <si>
    <t>Skin/ anxiety</t>
  </si>
  <si>
    <t>Low mood/ anxiety</t>
  </si>
  <si>
    <t>Low mood/ irritability</t>
  </si>
  <si>
    <t>food cravings/ irritability</t>
  </si>
  <si>
    <t>Behavioural/ mix</t>
  </si>
  <si>
    <t>Moderate</t>
  </si>
  <si>
    <t>Mild</t>
  </si>
  <si>
    <t>food craving/ irritability</t>
  </si>
  <si>
    <t xml:space="preserve">New total </t>
  </si>
  <si>
    <t>Patient total per symptom</t>
  </si>
  <si>
    <t>Menstrual</t>
  </si>
  <si>
    <t>Ovulation</t>
  </si>
  <si>
    <t>blood clots/HMB</t>
  </si>
  <si>
    <t>Non-premenstrual</t>
  </si>
  <si>
    <t>5 patients</t>
  </si>
  <si>
    <t>2 patients</t>
  </si>
  <si>
    <t>Categories</t>
  </si>
  <si>
    <t>New Mood</t>
  </si>
  <si>
    <t>New Behavioural</t>
  </si>
  <si>
    <t>New Physical</t>
  </si>
  <si>
    <t>constipation repetition</t>
  </si>
  <si>
    <t>Type</t>
  </si>
  <si>
    <t>ACADEMIC PSYCHOLOGY</t>
  </si>
  <si>
    <t>OTHER CLINICAL</t>
  </si>
  <si>
    <t>PSYCHOLOGY</t>
  </si>
  <si>
    <t>PSYCHIATRY</t>
  </si>
  <si>
    <t>OBGYN</t>
  </si>
  <si>
    <t>Average total</t>
  </si>
  <si>
    <t># participants</t>
  </si>
  <si>
    <t>Academic Psychology</t>
  </si>
  <si>
    <t>Traditional Healer/ Soc sciences/ Natural Sciences</t>
  </si>
  <si>
    <t>Academic psychologist</t>
  </si>
  <si>
    <t>Psychiatry/ epidemiology</t>
  </si>
  <si>
    <t>Clinical Psychology</t>
  </si>
  <si>
    <t>Psychiatry</t>
  </si>
  <si>
    <t>Female experts</t>
  </si>
  <si>
    <t>GP/ OBGYN</t>
  </si>
  <si>
    <t>Male experts</t>
  </si>
  <si>
    <t>Female</t>
  </si>
  <si>
    <t>Pharmacologist/ OBGYN</t>
  </si>
  <si>
    <t>Psychiatry/ Epidemiology</t>
  </si>
  <si>
    <t>Medical (Other)</t>
  </si>
  <si>
    <t>Male</t>
  </si>
  <si>
    <t>3 irrritability</t>
  </si>
  <si>
    <t>Most common</t>
  </si>
  <si>
    <t>Number greater, severity lesser, more physical/ behavioural</t>
  </si>
  <si>
    <t>More mood</t>
  </si>
  <si>
    <t>Distinct symptoms</t>
  </si>
  <si>
    <t>Experts:</t>
  </si>
  <si>
    <t>Patients:</t>
  </si>
  <si>
    <t>Experts</t>
  </si>
  <si>
    <t>Patient total per experience</t>
  </si>
  <si>
    <t>QE10 only</t>
  </si>
  <si>
    <t>All symptoms</t>
  </si>
  <si>
    <t>Q10</t>
  </si>
  <si>
    <t>Qu10</t>
  </si>
  <si>
    <t>Tally</t>
  </si>
  <si>
    <t>n=</t>
  </si>
  <si>
    <t>Psychology</t>
  </si>
  <si>
    <t>Other clinical specialism</t>
  </si>
  <si>
    <t>Gynaecology</t>
  </si>
  <si>
    <t>Traditional healer</t>
  </si>
  <si>
    <t>Academic psychology</t>
  </si>
  <si>
    <t>Average</t>
  </si>
  <si>
    <r>
      <t>Anne:</t>
    </r>
    <r>
      <rPr>
        <sz val="11"/>
        <rFont val="Cambria"/>
        <family val="1"/>
      </rPr>
      <t xml:space="preserve"> Over 200 have been described [pause]. Yep, I think that's why when we're looking at the Montreal Consensus, the International Association of Premenstrual Disorders. That's why they didn't say in their definition (.) criteria. They said that you don't have to have particular symptoms because there are so many. It just needs to be recognized. Obviously, there is (.) some are much more common than others that they wrote about.</t>
    </r>
  </si>
  <si>
    <r>
      <t>Barbara:</t>
    </r>
    <r>
      <rPr>
        <sz val="11"/>
        <rFont val="Cambria"/>
        <family val="1"/>
      </rPr>
      <t xml:space="preserve"> More than 200 symptoms have been associated with PMS in the literature.  When symptoms are carefully monitored for their relationship to the menstrual cycle and cause significant impairment, there are perhaps 6-12 symptoms that qualify. Mood symptoms are usually the main complaint (irritability, anxiety, tension, feeling out of control); behavioral [sic] symptoms (fatigue, poor concentration, poor sleep) and physical symptoms (breast tenderness, abdominal bloating) are frequent.  It should be emphasized that many disorders, both physical and psychiatric, are exacerbated premenstrually and may account for many symptoms that are attributed to PMS.</t>
    </r>
  </si>
  <si>
    <r>
      <t xml:space="preserve">Fran: </t>
    </r>
    <r>
      <rPr>
        <sz val="11"/>
        <rFont val="Cambria"/>
        <family val="1"/>
      </rPr>
      <t>Um, I think there’s a large number (.) Um, I think there’s (.) there are several emotional symptoms which are largely captured by the DSM 5 criteria. There’s maybe ten (.) several physical symptoms and behavioural symptoms which are less emphasized in the DSM-5 diagnostic criteria. In the last 30 years of literature describing PMS, there have been 50-60 symptoms described, but most are not included in daily ratings used in studies.</t>
    </r>
  </si>
  <si>
    <r>
      <t>Andrew:</t>
    </r>
    <r>
      <rPr>
        <sz val="11"/>
        <rFont val="Cambria"/>
        <family val="1"/>
      </rPr>
      <t xml:space="preserve"> Oh, a lot, I would say. Well, there are also different names of the same symptoms, so it's difficult but say between 10 and 20 or so have been named as possible symptoms. But as I said before, I think I'd I personally do not think that all are parts of the same syndrome. I think that premenstrual epilepsy, for example, is not the same as the other stuff, premenstrual headache. Also, I think breast tenderness and bloating is another condition then irritability and, so on. But if you should list all the symptoms that have been claimed to be (.) could or can appear in the luteal phase, I would say at least more than around 20, perhaps something like that. You know, in in in the PMDD definition in DSM there are eleven symptoms, but the number eleven is a mixture of different somatic symptoms. So already there you have thirteen, fourteen symptoms and you could definitely add more to that list.</t>
    </r>
  </si>
  <si>
    <r>
      <t>Debbie:</t>
    </r>
    <r>
      <rPr>
        <sz val="11"/>
        <rFont val="Cambria"/>
        <family val="1"/>
      </rPr>
      <t xml:space="preserve"> Oooph! (.) I mean [laugh] [pause] the correct answer to that question depends on the context. You know, for the purposes of public health and measurement, we wanted we wanted to design not me personally, but people who have been doing this work for, you know, 50 years (.) wanted to design a set of items that were most representative, but that wouldn't create like if we have to do daily ratings with people, we can't have 100 item list. Right. We have like reasonable (.) a reasonably small checklist of symptoms that basically cover it [laugh] [pause]. I don't (.) I mean (.) so I think for the purposes of (.) measurement [pause] for [pause] PMS/ PMDD. I don't think there's a right number of symptoms, but I would use no more than 30 (.) that I'd think could sort of cover 90 percent of it. And then there I would have an understanding that, of course, there are idiosyncratic symptoms that we're not going to capture and just hope that. You would be able to sort of get the basic idea anyway? When it comes to a patient sitting in front of me. I think that's different. I think when I make the daily rating form with them, we go through and go through all the symptoms. We eliminate the ones that they never have. And then we add their own idiosyncratic symptoms. We add side effects if they're worried about having, you know [inhale pause] so [exhale pause]. Yeah (.) I dunno [laugh]. I don't have a good answer. The correct number is the right (.) is the number that it takes to get the particular job done that you have sitting in front of you! [Laughter]. That should be set, and specialized and calibrated for the test.</t>
    </r>
  </si>
  <si>
    <r>
      <t>Celia:</t>
    </r>
    <r>
      <rPr>
        <sz val="11"/>
        <rFont val="Cambria"/>
        <family val="1"/>
      </rPr>
      <t xml:space="preserve"> Ha! [Laugh]. Well, I think my understanding is that it's not specifically the symptom, it's the timing. So that could mean that there are, you know, large numbers of symptoms, really. But, you know, when it comes down to it, it usually falls into a clustering of the more common ones. But I think theoretically it could be many different symptoms. And unfortunately, that would have to be parsed out from the fact that most underlying disorders are worse premenstrually. So if someone has lupus and they have more joint pain premenstrually, it's (.) you know, it's hard to say if that's a PMS symptom or an exacerbation. And I think that's true with some of the confounding, let's say less typical symptoms.</t>
    </r>
  </si>
  <si>
    <r>
      <t>Sarah:</t>
    </r>
    <r>
      <rPr>
        <sz val="11"/>
        <rFont val="Cambria"/>
        <family val="1"/>
      </rPr>
      <t xml:space="preserve"> [Raises eyes upwards and inhales] I dunno. I think in our study that we asked people to list symptoms there were, I think they came up with about one hundred and fifty. Now um (.) how many (.) what the most common ones (.) if you (.) I'd have to go back to the article, to see if it reduced, them down to (.) I mean, the most common ones that we looked at um (.) we were able to limit it to about, I think about (.) seven symptoms and about three control symptoms that we just put in there just to see what happened to them [laugh] as well. Um (.) but (.) um I think you'd need to go and look that up.</t>
    </r>
  </si>
  <si>
    <r>
      <t>Thomas:</t>
    </r>
    <r>
      <rPr>
        <sz val="11"/>
        <rFont val="Cambria"/>
        <family val="1"/>
      </rPr>
      <t xml:space="preserve"> Well, Katherina Dalton, If you have read her? She describes one 150 symptoms (.) and I have a lot of experience with the different types. I had a (.) a clinic with only patients with acute intermittent porphyria. [Coughing] Sorry. Sorry for my coughing. I haven't (.) I have a bit of a cold (.) </t>
    </r>
    <r>
      <rPr>
        <b/>
        <sz val="11"/>
        <rFont val="Cambria"/>
        <family val="1"/>
      </rPr>
      <t>Interviewer:</t>
    </r>
    <r>
      <rPr>
        <sz val="11"/>
        <rFont val="Cambria"/>
        <family val="1"/>
      </rPr>
      <t xml:space="preserve"> I'm the same, so feel free to cough! </t>
    </r>
    <r>
      <rPr>
        <b/>
        <sz val="11"/>
        <rFont val="Cambria"/>
        <family val="1"/>
      </rPr>
      <t>Thomas</t>
    </r>
    <r>
      <rPr>
        <sz val="11"/>
        <rFont val="Cambria"/>
        <family val="1"/>
      </rPr>
      <t>: Yes. Thank you. Anyhow, [cough] that is one condition. I have had lots of patients with epilepsy. Catamenial Epilepsy. I have had patients with urine incontinence. That turns out to be menstrual cycle related. And of course, I mean these psychiatric symptoms of different kinds and many of these symptoms that have exacerbation or aggravation of (.) of their psychotic disorders. I've had quite a lot of children which are having psychotic episodes which are related to the menstrual cycle. So [long pause].</t>
    </r>
  </si>
  <si>
    <r>
      <t>Susan:</t>
    </r>
    <r>
      <rPr>
        <sz val="11"/>
        <rFont val="Cambria"/>
        <family val="1"/>
      </rPr>
      <t xml:space="preserve"> Well, the list of symptoms that are on symptom profiles. There are multiple symptoms. I mean, there are (.) it's not like there's a standard where we can say 'there are only thirty six' there may be hundreds? Um, but there are core Symptoms which are commonly reported; psychological symptoms which tend to be anxiety, depression, irritability and then there's symptoms which are potentially more psychosomatic like sleeplessness or dizziness. There's classic physical symptoms would be breast tenderness, feelings of swelling, bloatedness. But one of the arguments as to why PMS is not an (.) not a 'syndrome' in the way of how syndromes are defined. Is it doesn't have a core set of symptoms that all women report (.) there are many, there are multiple symptoms. And if you talk to different women who report premenstrual distress, there are, you know, multiple (.) whole ranges of different symptoms that women report. So, you know, as I've argued many times in writing, PMS doesn't meet the core definition of the syndrome because it doesn't have a core set of symptoms that everybody has.</t>
    </r>
  </si>
  <si>
    <r>
      <t>Marta:</t>
    </r>
    <r>
      <rPr>
        <sz val="11"/>
        <rFont val="Cambria"/>
        <family val="1"/>
      </rPr>
      <t xml:space="preserve"> Are you asking them about the eleven symptoms that that make up the list in DSM 5? Or are you asking me to choose between these eleven or can I add extra symptoms if I want? </t>
    </r>
    <r>
      <rPr>
        <b/>
        <sz val="11"/>
        <rFont val="Cambria"/>
        <family val="1"/>
      </rPr>
      <t>Interviewer:</t>
    </r>
    <r>
      <rPr>
        <sz val="11"/>
        <rFont val="Cambria"/>
        <family val="1"/>
      </rPr>
      <t xml:space="preserve"> You can add extra symptoms (.) this is up to you. Some people have (.) this has really varied according to the person. So maybe a little bit beyond the PMDD (.) well, maybe not beyond, but for instance, in the PMDD criteria, there's number eleven, which has all the physical ones all in together. Some people would separate those out (.)? </t>
    </r>
    <r>
      <rPr>
        <b/>
        <sz val="11"/>
        <rFont val="Cambria"/>
        <family val="1"/>
      </rPr>
      <t>Marta:</t>
    </r>
    <r>
      <rPr>
        <sz val="11"/>
        <rFont val="Cambria"/>
        <family val="1"/>
      </rPr>
      <t xml:space="preserve"> So, I mean, I think that that one thing that hasn't really been stressed in the diagnosis is that (.) I mean, in my understanding and when I see patients, I really see that the two (.) the two dominant symptoms are depression and (.) and irritability. And (.) and that strikes me as quite a (.) that's quite an odd combination of symptoms that doesn't really happen in (.) in any other parts of psychiatry. I mean, irritability is a symptom of anxiety, but irritability does not belong in the depression diagnosis, for instance. So though those two (.) I think they're not emphasized sufficiently, but they (.) I think more or less all my patients have kind of a mixture in-between these two. I once tried to see if we could separate, separate, different subtypes of PMDD (.) looking at how many have the depressive-genic PMDD and how many have the irritability- PMDD. But it turned out that almost everyone had had combinations of these two. As far as symptoms that are outside of the diagnostic criteria. I don't really have any opinion now because I haven't really systematically asked women about their symptoms over the past 15 years. I've just used the scales that are available, so that has never been any of my research concerns. And it's (.) I don't (.) if I think back to the women I'm meeting what kind of symptoms they describe on (.) on open questions, they usually fall within what is described in the (.) in the current criteria.</t>
    </r>
  </si>
  <si>
    <r>
      <t>Ria:</t>
    </r>
    <r>
      <rPr>
        <sz val="11"/>
        <rFont val="Cambria"/>
        <family val="1"/>
      </rPr>
      <t xml:space="preserve"> Hmmmm (.) I think I would just break it down again into like the four major aspects of health which are physical, mental, emotional, spiritual. So I think there are four general categories, let's say, and then people experience their own unique expressions of those depending on where they are at in life and what (.) whether they're on the pill, for example, etc., etc. Yep.</t>
    </r>
  </si>
  <si>
    <r>
      <t xml:space="preserve">John: </t>
    </r>
    <r>
      <rPr>
        <sz val="11"/>
        <rFont val="Cambria"/>
        <family val="1"/>
      </rPr>
      <t>Roughly how many? Well, depends which diagnostic criteria you're gonna use? Er (.) in DSM 5. Er [pause] I think that's about 12 or 13. I can't (.) um around that (.) the majority of which, let's say there's thirteen, twelve of which are psychological, one is basically a lumping together of a bunch of physical symptoms. In reality [pause] certainly the people who come to this clinic and I see are here because of the psychological far more than the physical.</t>
    </r>
  </si>
  <si>
    <r>
      <t>Laura:</t>
    </r>
    <r>
      <rPr>
        <sz val="11"/>
        <rFont val="Cambria"/>
        <family val="1"/>
      </rPr>
      <t xml:space="preserve"> [Intake of breath] that's a little bit of a dicey question because, you know, people have identified dozens of symptoms. And just because it has occurred during the premenstrual phase, they say it's a potential premenstrual symptom. Um, I don't think that's really the case. So I think in terms of candidate symptoms that really reproducibly, are found in women during the Premenstrual phase and lead to some degree of impairment, it's probably within 15 to 20.</t>
    </r>
  </si>
  <si>
    <r>
      <t xml:space="preserve">Zoe: </t>
    </r>
    <r>
      <rPr>
        <sz val="11"/>
        <rFont val="Cambria"/>
        <family val="1"/>
      </rPr>
      <t>Arghh. Well, on (.) on (.) on the list. I think you kno (.) so (.) officially um (.) or diagnostically if we go through, you know, standard diagnostic um clinical tools. It's a (.) [exhale] I haven't looked at it for a while now. And I know that it is written (.). I think it may have changed, but there's a (.) you need to have a constellation of I think about four or five out of the list, a nominated list of (.) of around 10 that have to be to (.) moderate to severe levels. But there (.) it's probably around 20 symptoms that generally would (.) would uh (.) tend to be clustered around PMS. So a range of emotional changes, um some cognitive changes and a range of physiological changes and any emotional I, also include there as 'interpersonal'. So (.) yeah. So I would say there's around probably (.) a hard-core of around 20. But it will vary from woman to woman.</t>
    </r>
  </si>
  <si>
    <r>
      <t xml:space="preserve">Geraldine: </t>
    </r>
    <r>
      <rPr>
        <sz val="11"/>
        <rFont val="Cambria"/>
        <family val="1"/>
      </rPr>
      <t>Well (.) I don't know. In my understanding, I can't give you a number, but it's a lot fewer than 130. I can tell you that! [Laugh] some of them are just you know, things that people made up. For example, I once read I was reading um in the late 1980s, I read all of the popular media articles about PMS and one of them said, "Your perfume smells different" [laughter]. Yeah. So I just imagined a bunch of women sitting around in a magazine editor’s office just talking about their own experience with their menstrual cycle. And somebody said, you know, [puts on high pitched voice] "my perfume smells kinda different when I'm premenstrual" and they wrote that down and put it in the article. And now women think that that's a symptom [laughter]. So there's a lot of nutty things like that.</t>
    </r>
  </si>
  <si>
    <r>
      <t xml:space="preserve">Chris: </t>
    </r>
    <r>
      <rPr>
        <sz val="11"/>
        <rFont val="Cambria"/>
        <family val="1"/>
      </rPr>
      <t xml:space="preserve">Oh, the strict definition by the ISPMD (.) is that there's no (.) now there are specific symptoms for PMDD. Okay. And I can never remember what they are (.) you'd have to go through the thing. </t>
    </r>
    <r>
      <rPr>
        <b/>
        <sz val="11"/>
        <rFont val="Cambria"/>
        <family val="1"/>
      </rPr>
      <t xml:space="preserve">Interviewer: </t>
    </r>
    <r>
      <rPr>
        <sz val="11"/>
        <rFont val="Cambria"/>
        <family val="1"/>
      </rPr>
      <t xml:space="preserve">Yeah. </t>
    </r>
    <r>
      <rPr>
        <b/>
        <sz val="11"/>
        <rFont val="Cambria"/>
        <family val="1"/>
      </rPr>
      <t>Chris:</t>
    </r>
    <r>
      <rPr>
        <sz val="11"/>
        <rFont val="Cambria"/>
        <family val="1"/>
      </rPr>
      <t xml:space="preserve"> Yeah. There's this 1 -5 and all that business. Um PM (.) in the (.) in the (.) one/ two (.) second I think or the third consensus of the ISPMD we did a Delphi thing and we (.) we decided that (.) um (.) er (.) Oh no, no it's actually in the first one! So any symptom. Physical. Or psychological. And so it could be infinity. OK? So whereas (.) whereas PMDD is very specific and they have eleven symptoms and subcategories and all that (.) with (.) with (.) PMS in the ISPMD thing, it was any symptom of sufficient severity to cause stress, distress and (.) have an effect on relationships, effect on work, effect on normal functioning and hobbies and so forth. So (.) so that's a (.) that's a group of symptoms. Meaning that the symptoms have to have that effect.</t>
    </r>
  </si>
  <si>
    <r>
      <t xml:space="preserve">Jo: </t>
    </r>
    <r>
      <rPr>
        <sz val="11"/>
        <rFont val="Cambria"/>
        <family val="1"/>
      </rPr>
      <t>Something like 22, if you look at you look at the daily severity (.) at the record of symptoms.</t>
    </r>
  </si>
  <si>
    <t>E9</t>
  </si>
  <si>
    <t>Patients</t>
  </si>
  <si>
    <t>Dennerstein</t>
  </si>
  <si>
    <t>cramps</t>
  </si>
  <si>
    <t>breast</t>
  </si>
  <si>
    <t>joint/ muscle</t>
  </si>
  <si>
    <t>appetite</t>
  </si>
  <si>
    <t>skin</t>
  </si>
  <si>
    <t>restlessness</t>
  </si>
  <si>
    <t>tension</t>
  </si>
  <si>
    <t>social withdrawal</t>
  </si>
  <si>
    <t>overwhelm</t>
  </si>
  <si>
    <t>hopelessness</t>
  </si>
  <si>
    <t>confusion</t>
  </si>
  <si>
    <t xml:space="preserve">anxiety </t>
  </si>
  <si>
    <t>D</t>
  </si>
  <si>
    <t>D- patients</t>
  </si>
  <si>
    <t>D- both</t>
  </si>
  <si>
    <t>4 additional menstrual experiences</t>
  </si>
  <si>
    <t>restlessness/ legs</t>
  </si>
  <si>
    <t>all symptoms mentioned (not just QE10)</t>
  </si>
  <si>
    <t>All symptoms mentioned</t>
  </si>
  <si>
    <t>constipation/ diarrhoea</t>
  </si>
  <si>
    <t xml:space="preserve">Infinity </t>
  </si>
  <si>
    <t xml:space="preserve">200+ </t>
  </si>
  <si>
    <t xml:space="preserve">50-60 </t>
  </si>
  <si>
    <t>Dozens</t>
  </si>
  <si>
    <t>Maybe hundreds</t>
  </si>
  <si>
    <t>a large number</t>
  </si>
  <si>
    <t>Expert</t>
  </si>
  <si>
    <t># Symptoms (ascending order)</t>
  </si>
  <si>
    <t>Patient</t>
  </si>
  <si>
    <t># Symptoms</t>
  </si>
  <si>
    <t>PME included?</t>
  </si>
  <si>
    <t>unclear</t>
  </si>
  <si>
    <t>n/a</t>
  </si>
  <si>
    <t>&lt; 40</t>
  </si>
  <si>
    <t>40+</t>
  </si>
  <si>
    <t>Dennerstein prevalence</t>
  </si>
  <si>
    <t>Experts (n=16)</t>
  </si>
  <si>
    <t>Patients (n=11)</t>
  </si>
  <si>
    <t>tiredness/ lethargy/ fatigue/ slowing down</t>
  </si>
  <si>
    <t>minus 2 repetition of constipation/ diarrhoea and fatigur/ slowing down</t>
  </si>
  <si>
    <t>n</t>
  </si>
  <si>
    <t>Patient ecperiences</t>
  </si>
  <si>
    <t>tiredness/ slowness</t>
  </si>
  <si>
    <t>fatigue/ slowness</t>
  </si>
  <si>
    <t>Emphasis by:</t>
  </si>
  <si>
    <t>plus synonyms</t>
  </si>
  <si>
    <t>breast pain</t>
  </si>
  <si>
    <t>lack of energy</t>
  </si>
  <si>
    <t>skin disorders</t>
  </si>
  <si>
    <t>joint/ back/ muscle pain</t>
  </si>
  <si>
    <t>concentration difficulties</t>
  </si>
  <si>
    <t>sleep disturbance</t>
  </si>
  <si>
    <t>Swelling of extremities (water retention)</t>
  </si>
  <si>
    <t>Not in control (overwhelmed)</t>
  </si>
  <si>
    <t>Hopelessness (suicidal)</t>
  </si>
  <si>
    <t>Confusion</t>
  </si>
  <si>
    <t>n=16</t>
  </si>
  <si>
    <t>Qu10 only</t>
  </si>
  <si>
    <t>Academic experts' average</t>
  </si>
  <si>
    <t>Clinical experts' average</t>
  </si>
  <si>
    <t>Clinical</t>
  </si>
  <si>
    <t>Academic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</si>
</sst>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
      <b/>
      <sz val="11"/>
      <name val="Cambria"/>
      <family val="1"/>
    </font>
    <font>
      <sz val="11"/>
      <name val="Cambria"/>
      <family val="1"/>
    </font>
  </fonts>
  <fills count="39">
    <fill>
      <patternFill patternType="none"/>
    </fill>
    <fill>
      <patternFill patternType="gray125"/>
    </fill>
    <fill>
      <patternFill patternType="solid">
        <fgColor rgb="FFFFC000"/>
        <bgColor indexed="64"/>
      </patternFill>
    </fill>
    <fill>
      <patternFill patternType="solid">
        <fgColor rgb="FF00CCFF"/>
        <bgColor indexed="64"/>
      </patternFill>
    </fill>
    <fill>
      <patternFill patternType="solid">
        <fgColor theme="7" tint="0.39997558519241921"/>
        <bgColor indexed="64"/>
      </patternFill>
    </fill>
    <fill>
      <patternFill patternType="solid">
        <fgColor rgb="FFFFFF00"/>
        <bgColor indexed="64"/>
      </patternFill>
    </fill>
    <fill>
      <patternFill patternType="solid">
        <fgColor theme="4"/>
        <bgColor indexed="64"/>
      </patternFill>
    </fill>
    <fill>
      <patternFill patternType="solid">
        <fgColor theme="9"/>
        <bgColor indexed="64"/>
      </patternFill>
    </fill>
    <fill>
      <patternFill patternType="solid">
        <fgColor theme="0" tint="-0.499984740745262"/>
        <bgColor indexed="64"/>
      </patternFill>
    </fill>
    <fill>
      <patternFill patternType="solid">
        <fgColor rgb="FF92D050"/>
        <bgColor indexed="64"/>
      </patternFill>
    </fill>
    <fill>
      <patternFill patternType="solid">
        <fgColor rgb="FFC00000"/>
        <bgColor indexed="64"/>
      </patternFill>
    </fill>
    <fill>
      <patternFill patternType="solid">
        <fgColor theme="4" tint="0.79998168889431442"/>
        <bgColor indexed="64"/>
      </patternFill>
    </fill>
    <fill>
      <patternFill patternType="solid">
        <fgColor rgb="FFFF00FF"/>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rgb="FF7030A0"/>
        <bgColor indexed="64"/>
      </patternFill>
    </fill>
    <fill>
      <patternFill patternType="solid">
        <fgColor theme="7" tint="0.79998168889431442"/>
        <bgColor indexed="64"/>
      </patternFill>
    </fill>
    <fill>
      <patternFill patternType="solid">
        <fgColor rgb="FFFF0000"/>
        <bgColor indexed="64"/>
      </patternFill>
    </fill>
    <fill>
      <patternFill patternType="solid">
        <fgColor theme="4" tint="-0.249977111117893"/>
        <bgColor indexed="64"/>
      </patternFill>
    </fill>
    <fill>
      <patternFill patternType="solid">
        <fgColor theme="2" tint="-9.9978637043366805E-2"/>
        <bgColor indexed="64"/>
      </patternFill>
    </fill>
    <fill>
      <patternFill patternType="solid">
        <fgColor theme="7"/>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1" tint="0.499984740745262"/>
        <bgColor indexed="64"/>
      </patternFill>
    </fill>
    <fill>
      <patternFill patternType="solid">
        <fgColor theme="9" tint="-0.249977111117893"/>
        <bgColor indexed="64"/>
      </patternFill>
    </fill>
    <fill>
      <patternFill patternType="solid">
        <fgColor theme="9" tint="-0.499984740745262"/>
        <bgColor indexed="64"/>
      </patternFill>
    </fill>
    <fill>
      <patternFill patternType="solid">
        <fgColor rgb="FFE7B0F6"/>
        <bgColor indexed="64"/>
      </patternFill>
    </fill>
    <fill>
      <patternFill patternType="solid">
        <fgColor rgb="FFE8F545"/>
        <bgColor indexed="64"/>
      </patternFill>
    </fill>
    <fill>
      <patternFill patternType="solid">
        <fgColor rgb="FF00B0F0"/>
        <bgColor indexed="64"/>
      </patternFill>
    </fill>
    <fill>
      <patternFill patternType="solid">
        <fgColor theme="9" tint="0.59999389629810485"/>
        <bgColor indexed="64"/>
      </patternFill>
    </fill>
    <fill>
      <patternFill patternType="solid">
        <fgColor theme="8" tint="-0.249977111117893"/>
        <bgColor indexed="64"/>
      </patternFill>
    </fill>
    <fill>
      <patternFill patternType="solid">
        <fgColor rgb="FFFF33CC"/>
        <bgColor indexed="64"/>
      </patternFill>
    </fill>
    <fill>
      <patternFill patternType="solid">
        <fgColor rgb="FFBBF52B"/>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bgColor indexed="64"/>
      </patternFill>
    </fill>
  </fills>
  <borders count="37">
    <border>
      <left/>
      <right/>
      <top/>
      <bottom/>
      <diagonal/>
    </border>
    <border>
      <left/>
      <right/>
      <top/>
      <bottom style="thin">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bottom/>
      <diagonal/>
    </border>
    <border>
      <left/>
      <right/>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double">
        <color indexed="64"/>
      </bottom>
      <diagonal/>
    </border>
  </borders>
  <cellStyleXfs count="1">
    <xf numFmtId="0" fontId="0" fillId="0" borderId="0"/>
  </cellStyleXfs>
  <cellXfs count="285">
    <xf numFmtId="0" fontId="0" fillId="0" borderId="0" xfId="0"/>
    <xf numFmtId="0" fontId="1" fillId="0" borderId="0" xfId="0" applyFont="1" applyAlignment="1">
      <alignment horizontal="left" vertical="center"/>
    </xf>
    <xf numFmtId="0" fontId="0" fillId="0" borderId="0" xfId="0" applyAlignment="1">
      <alignment horizontal="left" vertical="center"/>
    </xf>
    <xf numFmtId="0" fontId="1" fillId="0" borderId="1" xfId="0" applyFont="1" applyBorder="1"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0" fillId="4" borderId="0" xfId="0" applyFill="1" applyAlignment="1">
      <alignment horizontal="left" vertical="center"/>
    </xf>
    <xf numFmtId="0" fontId="0" fillId="5" borderId="0" xfId="0" applyFill="1" applyAlignment="1">
      <alignment horizontal="left" vertical="center"/>
    </xf>
    <xf numFmtId="0" fontId="0" fillId="6" borderId="0" xfId="0" applyFill="1" applyAlignment="1">
      <alignment horizontal="left" vertical="center"/>
    </xf>
    <xf numFmtId="0" fontId="0" fillId="7" borderId="0" xfId="0" applyFill="1" applyAlignment="1">
      <alignment horizontal="left" vertical="center"/>
    </xf>
    <xf numFmtId="0" fontId="0" fillId="8" borderId="0" xfId="0" applyFill="1" applyAlignment="1">
      <alignment horizontal="left" vertical="center"/>
    </xf>
    <xf numFmtId="0" fontId="0" fillId="9" borderId="0" xfId="0" applyFill="1" applyAlignment="1">
      <alignment horizontal="left" vertical="center"/>
    </xf>
    <xf numFmtId="0" fontId="0" fillId="10" borderId="0" xfId="0" applyFill="1" applyAlignment="1">
      <alignment horizontal="left" vertical="center"/>
    </xf>
    <xf numFmtId="0" fontId="0" fillId="0" borderId="0" xfId="0" applyFill="1" applyAlignment="1">
      <alignment horizontal="left" vertical="center"/>
    </xf>
    <xf numFmtId="0" fontId="0" fillId="11" borderId="0" xfId="0" applyFill="1" applyAlignment="1">
      <alignment horizontal="left" vertical="center"/>
    </xf>
    <xf numFmtId="0" fontId="0" fillId="12" borderId="0" xfId="0" applyFill="1" applyAlignment="1">
      <alignment horizontal="left" vertical="center"/>
    </xf>
    <xf numFmtId="0" fontId="0" fillId="13" borderId="0" xfId="0" applyFill="1" applyAlignment="1">
      <alignment horizontal="left" vertical="center"/>
    </xf>
    <xf numFmtId="0" fontId="0" fillId="14" borderId="0" xfId="0" applyFill="1" applyAlignment="1">
      <alignment horizontal="left" vertical="center"/>
    </xf>
    <xf numFmtId="0" fontId="0" fillId="15" borderId="0" xfId="0" applyFill="1" applyAlignment="1">
      <alignment horizontal="left" vertical="center"/>
    </xf>
    <xf numFmtId="0" fontId="0" fillId="17" borderId="0" xfId="0" applyFill="1" applyAlignment="1">
      <alignment horizontal="left" vertical="center"/>
    </xf>
    <xf numFmtId="17" fontId="0" fillId="0" borderId="0" xfId="0" applyNumberFormat="1" applyAlignment="1">
      <alignment horizontal="left" vertical="center"/>
    </xf>
    <xf numFmtId="0" fontId="0" fillId="18" borderId="0" xfId="0" applyFill="1" applyAlignment="1">
      <alignment horizontal="left" vertical="center"/>
    </xf>
    <xf numFmtId="0" fontId="1" fillId="0" borderId="0" xfId="0" applyFont="1" applyFill="1" applyAlignment="1">
      <alignment horizontal="left" vertical="center"/>
    </xf>
    <xf numFmtId="0" fontId="1" fillId="2" borderId="2" xfId="0" applyFont="1" applyFill="1" applyBorder="1" applyAlignment="1">
      <alignment horizontal="left" vertical="center"/>
    </xf>
    <xf numFmtId="0" fontId="1" fillId="0" borderId="0" xfId="0" applyFont="1" applyFill="1" applyBorder="1" applyAlignment="1">
      <alignment horizontal="left" vertical="center"/>
    </xf>
    <xf numFmtId="0" fontId="0" fillId="19" borderId="0" xfId="0" applyFill="1" applyAlignment="1">
      <alignment horizontal="left" vertical="center"/>
    </xf>
    <xf numFmtId="0" fontId="0" fillId="20" borderId="0" xfId="0" applyFill="1" applyAlignment="1">
      <alignment horizontal="left" vertical="center"/>
    </xf>
    <xf numFmtId="0" fontId="1" fillId="5" borderId="2" xfId="0" applyFont="1" applyFill="1" applyBorder="1" applyAlignment="1">
      <alignment horizontal="left" vertical="center"/>
    </xf>
    <xf numFmtId="0" fontId="1" fillId="0" borderId="3" xfId="0" applyFont="1" applyBorder="1" applyAlignment="1">
      <alignment horizontal="left" vertical="center"/>
    </xf>
    <xf numFmtId="0" fontId="0" fillId="0" borderId="3" xfId="0" applyBorder="1" applyAlignment="1">
      <alignment horizontal="left" vertical="center"/>
    </xf>
    <xf numFmtId="0" fontId="0" fillId="0" borderId="1" xfId="0" applyBorder="1" applyAlignment="1">
      <alignment horizontal="left" vertical="center"/>
    </xf>
    <xf numFmtId="0" fontId="0" fillId="0" borderId="4" xfId="0" applyBorder="1" applyAlignment="1">
      <alignment horizontal="left" vertical="center"/>
    </xf>
    <xf numFmtId="0" fontId="1" fillId="0" borderId="5" xfId="0" applyFont="1" applyBorder="1" applyAlignment="1">
      <alignment horizontal="left" vertical="center"/>
    </xf>
    <xf numFmtId="9" fontId="0" fillId="11" borderId="4" xfId="0" applyNumberFormat="1" applyFill="1" applyBorder="1" applyAlignment="1">
      <alignment horizontal="left" vertical="center"/>
    </xf>
    <xf numFmtId="9" fontId="0" fillId="11" borderId="0" xfId="0" applyNumberFormat="1" applyFill="1" applyAlignment="1">
      <alignment horizontal="left" vertical="center"/>
    </xf>
    <xf numFmtId="9" fontId="0" fillId="0" borderId="4" xfId="0" applyNumberFormat="1" applyBorder="1" applyAlignment="1">
      <alignment horizontal="left" vertical="center"/>
    </xf>
    <xf numFmtId="164" fontId="0" fillId="0" borderId="0" xfId="0" applyNumberFormat="1" applyAlignment="1">
      <alignment horizontal="left" vertical="center"/>
    </xf>
    <xf numFmtId="164" fontId="0" fillId="2" borderId="0" xfId="0" applyNumberFormat="1" applyFill="1" applyAlignment="1">
      <alignment horizontal="left" vertical="center"/>
    </xf>
    <xf numFmtId="9" fontId="0" fillId="0" borderId="0" xfId="0" applyNumberFormat="1" applyAlignment="1">
      <alignment horizontal="left" vertical="center"/>
    </xf>
    <xf numFmtId="164" fontId="0" fillId="5" borderId="0" xfId="0" applyNumberFormat="1" applyFill="1" applyAlignment="1">
      <alignment horizontal="left" vertical="center"/>
    </xf>
    <xf numFmtId="9" fontId="0" fillId="0" borderId="4" xfId="0" applyNumberFormat="1" applyFill="1" applyBorder="1" applyAlignment="1">
      <alignment horizontal="left" vertical="center"/>
    </xf>
    <xf numFmtId="9" fontId="0" fillId="0" borderId="0" xfId="0" applyNumberFormat="1" applyFill="1" applyAlignment="1">
      <alignment horizontal="left" vertical="center"/>
    </xf>
    <xf numFmtId="0" fontId="0" fillId="22" borderId="0" xfId="0" applyFill="1" applyAlignment="1">
      <alignment horizontal="left" vertical="center"/>
    </xf>
    <xf numFmtId="0" fontId="0" fillId="0" borderId="2" xfId="0" applyBorder="1" applyAlignment="1">
      <alignment horizontal="left" vertical="center"/>
    </xf>
    <xf numFmtId="0" fontId="0" fillId="0" borderId="6" xfId="0" applyBorder="1" applyAlignment="1">
      <alignment horizontal="left" vertical="center"/>
    </xf>
    <xf numFmtId="0" fontId="0" fillId="23" borderId="0" xfId="0" applyFill="1" applyAlignment="1">
      <alignment horizontal="left" vertical="center"/>
    </xf>
    <xf numFmtId="0" fontId="1" fillId="0" borderId="1" xfId="0" applyFont="1" applyFill="1" applyBorder="1" applyAlignment="1">
      <alignment horizontal="left" vertical="center"/>
    </xf>
    <xf numFmtId="9" fontId="0" fillId="0" borderId="0" xfId="0" applyNumberFormat="1" applyAlignment="1">
      <alignment horizontal="right"/>
    </xf>
    <xf numFmtId="0" fontId="0" fillId="0" borderId="0" xfId="0" applyAlignment="1">
      <alignment horizontal="right" vertical="center"/>
    </xf>
    <xf numFmtId="0" fontId="0" fillId="0" borderId="0" xfId="0" applyAlignment="1"/>
    <xf numFmtId="0" fontId="1" fillId="0" borderId="0" xfId="0" applyFont="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0" fillId="17" borderId="7" xfId="0" applyFill="1" applyBorder="1"/>
    <xf numFmtId="0" fontId="0" fillId="2" borderId="0" xfId="0" applyFill="1"/>
    <xf numFmtId="0" fontId="0" fillId="24" borderId="7" xfId="0" applyFill="1" applyBorder="1"/>
    <xf numFmtId="0" fontId="0" fillId="24" borderId="0" xfId="0" applyFill="1"/>
    <xf numFmtId="0" fontId="0" fillId="0" borderId="9" xfId="0" applyBorder="1"/>
    <xf numFmtId="0" fontId="0" fillId="0" borderId="10" xfId="0" applyBorder="1"/>
    <xf numFmtId="0" fontId="0" fillId="0" borderId="11" xfId="0" applyBorder="1"/>
    <xf numFmtId="0" fontId="0" fillId="15" borderId="7" xfId="0" applyFill="1" applyBorder="1"/>
    <xf numFmtId="0" fontId="0" fillId="13" borderId="7" xfId="0" applyFill="1" applyBorder="1"/>
    <xf numFmtId="0" fontId="0" fillId="13" borderId="0" xfId="0" applyFill="1"/>
    <xf numFmtId="0" fontId="0" fillId="8" borderId="0" xfId="0" applyFill="1"/>
    <xf numFmtId="0" fontId="0" fillId="7" borderId="0" xfId="0" applyFill="1"/>
    <xf numFmtId="0" fontId="0" fillId="0" borderId="7" xfId="0" applyFill="1" applyBorder="1"/>
    <xf numFmtId="0" fontId="0" fillId="6" borderId="0" xfId="0" applyFill="1"/>
    <xf numFmtId="0" fontId="0" fillId="0" borderId="0" xfId="0" applyFill="1"/>
    <xf numFmtId="0" fontId="0" fillId="5" borderId="0" xfId="0" applyFill="1"/>
    <xf numFmtId="0" fontId="0" fillId="11" borderId="7" xfId="0" applyFill="1" applyBorder="1"/>
    <xf numFmtId="0" fontId="0" fillId="10" borderId="7" xfId="0" applyFill="1" applyBorder="1"/>
    <xf numFmtId="0" fontId="0" fillId="0" borderId="0" xfId="0" applyFill="1" applyBorder="1"/>
    <xf numFmtId="0" fontId="0" fillId="0" borderId="7" xfId="0" applyBorder="1"/>
    <xf numFmtId="0" fontId="0" fillId="20" borderId="0" xfId="0" applyFill="1"/>
    <xf numFmtId="0" fontId="0" fillId="3" borderId="7" xfId="0" applyFill="1" applyBorder="1"/>
    <xf numFmtId="0" fontId="0" fillId="9" borderId="7" xfId="0" applyFill="1" applyBorder="1"/>
    <xf numFmtId="0" fontId="0" fillId="22" borderId="7" xfId="0" applyFill="1" applyBorder="1"/>
    <xf numFmtId="0" fontId="0" fillId="2" borderId="0" xfId="0" applyFill="1" applyBorder="1"/>
    <xf numFmtId="0" fontId="0" fillId="13" borderId="12" xfId="0" applyFill="1" applyBorder="1"/>
    <xf numFmtId="0" fontId="0" fillId="4" borderId="7" xfId="0" applyFill="1" applyBorder="1"/>
    <xf numFmtId="0" fontId="0" fillId="7" borderId="7" xfId="0" applyFill="1" applyBorder="1"/>
    <xf numFmtId="0" fontId="0" fillId="25" borderId="0" xfId="0" applyFill="1" applyBorder="1" applyAlignment="1">
      <alignment horizontal="left" vertical="center"/>
    </xf>
    <xf numFmtId="0" fontId="0" fillId="24" borderId="7" xfId="0" applyFill="1" applyBorder="1" applyAlignment="1">
      <alignment horizontal="left" vertical="center"/>
    </xf>
    <xf numFmtId="0" fontId="0" fillId="17" borderId="0" xfId="0" applyFill="1"/>
    <xf numFmtId="0" fontId="0" fillId="12" borderId="0" xfId="0" applyFill="1"/>
    <xf numFmtId="0" fontId="0" fillId="11" borderId="14" xfId="0" applyFill="1" applyBorder="1"/>
    <xf numFmtId="0" fontId="0" fillId="6" borderId="7" xfId="0" applyFill="1" applyBorder="1"/>
    <xf numFmtId="0" fontId="0" fillId="26" borderId="0" xfId="0" applyFill="1"/>
    <xf numFmtId="0" fontId="0" fillId="27" borderId="7" xfId="0" applyFill="1" applyBorder="1"/>
    <xf numFmtId="0" fontId="0" fillId="21" borderId="7" xfId="0" applyFill="1" applyBorder="1"/>
    <xf numFmtId="0" fontId="0" fillId="12" borderId="7" xfId="0" applyFill="1" applyBorder="1"/>
    <xf numFmtId="0" fontId="0" fillId="18" borderId="0" xfId="0" applyFill="1"/>
    <xf numFmtId="0" fontId="0" fillId="25" borderId="7" xfId="0" applyFill="1" applyBorder="1" applyAlignment="1">
      <alignment horizontal="left" vertical="center"/>
    </xf>
    <xf numFmtId="0" fontId="0" fillId="11" borderId="7" xfId="0" applyFill="1" applyBorder="1" applyAlignment="1">
      <alignment horizontal="left" vertical="center"/>
    </xf>
    <xf numFmtId="0" fontId="0" fillId="27" borderId="7" xfId="0" applyFill="1" applyBorder="1" applyAlignment="1">
      <alignment horizontal="left" vertical="center"/>
    </xf>
    <xf numFmtId="0" fontId="0" fillId="18" borderId="7" xfId="0" applyFill="1" applyBorder="1"/>
    <xf numFmtId="0" fontId="0" fillId="24" borderId="0" xfId="0" applyFill="1" applyBorder="1" applyAlignment="1">
      <alignment horizontal="left" vertical="center"/>
    </xf>
    <xf numFmtId="0" fontId="0" fillId="2" borderId="7" xfId="0" applyFill="1" applyBorder="1" applyAlignment="1">
      <alignment horizontal="left" vertical="center"/>
    </xf>
    <xf numFmtId="0" fontId="0" fillId="0" borderId="2" xfId="0" applyBorder="1"/>
    <xf numFmtId="0" fontId="1" fillId="0" borderId="2" xfId="0" applyFont="1" applyBorder="1"/>
    <xf numFmtId="0" fontId="0" fillId="2" borderId="2" xfId="0" applyFont="1" applyFill="1" applyBorder="1"/>
    <xf numFmtId="0" fontId="1" fillId="2" borderId="2" xfId="0" applyFont="1" applyFill="1" applyBorder="1"/>
    <xf numFmtId="0" fontId="1" fillId="0" borderId="1" xfId="0" applyFont="1" applyBorder="1"/>
    <xf numFmtId="0" fontId="1" fillId="0" borderId="3" xfId="0" applyFont="1" applyBorder="1"/>
    <xf numFmtId="0" fontId="0" fillId="0" borderId="4" xfId="0" applyBorder="1"/>
    <xf numFmtId="0" fontId="1" fillId="0" borderId="0" xfId="0" applyFont="1"/>
    <xf numFmtId="0" fontId="1" fillId="0" borderId="8" xfId="0" applyFont="1" applyBorder="1" applyAlignment="1">
      <alignment horizontal="left" vertical="center"/>
    </xf>
    <xf numFmtId="0" fontId="0" fillId="0" borderId="9" xfId="0" applyBorder="1" applyAlignment="1">
      <alignment horizontal="left" vertical="center"/>
    </xf>
    <xf numFmtId="0" fontId="0" fillId="4" borderId="0" xfId="0" applyFill="1" applyBorder="1" applyAlignment="1">
      <alignment horizontal="left" vertical="center"/>
    </xf>
    <xf numFmtId="0" fontId="0" fillId="11" borderId="0" xfId="0" applyFill="1" applyBorder="1" applyAlignment="1">
      <alignment horizontal="left" vertical="center"/>
    </xf>
    <xf numFmtId="0" fontId="0" fillId="28" borderId="0" xfId="0" applyFill="1" applyAlignment="1">
      <alignment horizontal="left" vertical="center"/>
    </xf>
    <xf numFmtId="0" fontId="0" fillId="0" borderId="0" xfId="0" applyBorder="1" applyAlignment="1">
      <alignment horizontal="left" vertical="center"/>
    </xf>
    <xf numFmtId="0" fontId="0" fillId="0" borderId="0" xfId="0" applyBorder="1"/>
    <xf numFmtId="0" fontId="0" fillId="0" borderId="4" xfId="0" applyFill="1" applyBorder="1"/>
    <xf numFmtId="0" fontId="0" fillId="29" borderId="0" xfId="0" applyFill="1" applyAlignment="1">
      <alignment horizontal="left" vertical="center"/>
    </xf>
    <xf numFmtId="0" fontId="0" fillId="30" borderId="0" xfId="0" applyFill="1" applyAlignment="1">
      <alignment horizontal="left" vertical="center"/>
    </xf>
    <xf numFmtId="0" fontId="1" fillId="0" borderId="7" xfId="0" applyFont="1" applyBorder="1" applyAlignment="1">
      <alignment horizontal="left" vertical="center"/>
    </xf>
    <xf numFmtId="0" fontId="1" fillId="0" borderId="15" xfId="0" applyFont="1" applyBorder="1" applyAlignment="1">
      <alignment horizontal="left" vertical="center"/>
    </xf>
    <xf numFmtId="0" fontId="1" fillId="0" borderId="16" xfId="0" applyFont="1" applyBorder="1" applyAlignment="1">
      <alignment horizontal="left" vertical="center"/>
    </xf>
    <xf numFmtId="0" fontId="0" fillId="0" borderId="17"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9" fontId="0" fillId="0" borderId="0" xfId="0" applyNumberFormat="1"/>
    <xf numFmtId="0" fontId="0" fillId="0" borderId="17" xfId="0" applyFill="1" applyBorder="1" applyAlignment="1">
      <alignment horizontal="left" vertical="center"/>
    </xf>
    <xf numFmtId="0" fontId="0" fillId="0" borderId="0" xfId="0" applyFill="1" applyBorder="1" applyAlignment="1">
      <alignment horizontal="left" vertical="center"/>
    </xf>
    <xf numFmtId="0" fontId="0" fillId="0" borderId="12" xfId="0" applyFill="1"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1" fillId="0" borderId="0" xfId="0" applyFont="1" applyBorder="1"/>
    <xf numFmtId="0" fontId="0" fillId="14" borderId="7" xfId="0" applyFill="1" applyBorder="1"/>
    <xf numFmtId="0" fontId="0" fillId="21" borderId="0" xfId="0" applyFill="1"/>
    <xf numFmtId="0" fontId="0" fillId="4" borderId="0" xfId="0" applyFill="1"/>
    <xf numFmtId="0" fontId="0" fillId="19" borderId="0" xfId="0" applyFill="1" applyBorder="1"/>
    <xf numFmtId="0" fontId="0" fillId="15" borderId="0" xfId="0" applyFill="1" applyBorder="1"/>
    <xf numFmtId="16" fontId="0" fillId="0" borderId="0" xfId="0" applyNumberFormat="1" applyBorder="1"/>
    <xf numFmtId="0" fontId="0" fillId="17" borderId="0" xfId="0" applyFill="1" applyBorder="1" applyAlignment="1">
      <alignment horizontal="left" vertical="center"/>
    </xf>
    <xf numFmtId="0" fontId="0" fillId="31" borderId="7" xfId="0" applyFill="1" applyBorder="1"/>
    <xf numFmtId="0" fontId="0" fillId="10" borderId="0" xfId="0" applyFill="1"/>
    <xf numFmtId="0" fontId="0" fillId="12" borderId="7" xfId="0" applyFill="1" applyBorder="1" applyAlignment="1">
      <alignment horizontal="left" vertical="center"/>
    </xf>
    <xf numFmtId="0" fontId="0" fillId="13" borderId="0" xfId="0" applyFill="1" applyBorder="1" applyAlignment="1">
      <alignment horizontal="left" vertical="center"/>
    </xf>
    <xf numFmtId="0" fontId="0" fillId="20" borderId="0" xfId="0" applyFill="1" applyBorder="1" applyAlignment="1">
      <alignment horizontal="left" vertical="center"/>
    </xf>
    <xf numFmtId="0" fontId="0" fillId="13" borderId="0" xfId="0" applyFill="1" applyBorder="1"/>
    <xf numFmtId="0" fontId="0" fillId="31" borderId="0" xfId="0" applyFill="1" applyAlignment="1">
      <alignment horizontal="left" vertical="center"/>
    </xf>
    <xf numFmtId="0" fontId="0" fillId="4" borderId="0" xfId="0" applyFill="1" applyBorder="1"/>
    <xf numFmtId="0" fontId="0" fillId="21" borderId="0" xfId="0" applyFill="1" applyBorder="1"/>
    <xf numFmtId="0" fontId="0" fillId="28" borderId="0" xfId="0" applyFill="1" applyBorder="1"/>
    <xf numFmtId="0" fontId="0" fillId="16" borderId="7" xfId="0" applyFill="1" applyBorder="1"/>
    <xf numFmtId="0" fontId="0" fillId="8" borderId="21" xfId="0" applyFill="1" applyBorder="1"/>
    <xf numFmtId="0" fontId="0" fillId="7" borderId="0" xfId="0" applyFill="1" applyBorder="1"/>
    <xf numFmtId="0" fontId="0" fillId="9" borderId="0" xfId="0" applyFill="1" applyBorder="1"/>
    <xf numFmtId="0" fontId="0" fillId="18" borderId="0" xfId="0" applyFill="1" applyBorder="1"/>
    <xf numFmtId="0" fontId="0" fillId="9" borderId="0" xfId="0" applyFill="1" applyBorder="1" applyAlignment="1">
      <alignment horizontal="left" vertical="center"/>
    </xf>
    <xf numFmtId="0" fontId="0" fillId="14" borderId="0" xfId="0" applyFill="1" applyBorder="1"/>
    <xf numFmtId="0" fontId="0" fillId="29" borderId="0" xfId="0" applyFill="1" applyBorder="1"/>
    <xf numFmtId="0" fontId="0" fillId="19" borderId="17" xfId="0" applyFill="1" applyBorder="1"/>
    <xf numFmtId="0" fontId="0" fillId="5" borderId="7" xfId="0" applyFill="1" applyBorder="1"/>
    <xf numFmtId="0" fontId="0" fillId="29" borderId="7" xfId="0" applyFill="1" applyBorder="1"/>
    <xf numFmtId="0" fontId="0" fillId="8" borderId="0" xfId="0" applyFill="1" applyBorder="1"/>
    <xf numFmtId="0" fontId="0" fillId="2" borderId="7" xfId="0" applyFill="1" applyBorder="1"/>
    <xf numFmtId="0" fontId="0" fillId="31" borderId="0" xfId="0" applyFill="1" applyBorder="1"/>
    <xf numFmtId="0" fontId="0" fillId="30" borderId="7" xfId="0" applyFill="1" applyBorder="1"/>
    <xf numFmtId="0" fontId="1" fillId="0" borderId="2" xfId="0" applyFont="1" applyBorder="1" applyAlignment="1">
      <alignment horizontal="left" vertical="center"/>
    </xf>
    <xf numFmtId="0" fontId="1" fillId="0" borderId="2" xfId="0" applyFont="1" applyBorder="1" applyAlignment="1">
      <alignment horizontal="left"/>
    </xf>
    <xf numFmtId="0" fontId="0" fillId="0" borderId="22" xfId="0" applyFill="1" applyBorder="1" applyAlignment="1">
      <alignment horizontal="left" vertical="center"/>
    </xf>
    <xf numFmtId="0" fontId="0" fillId="0" borderId="23" xfId="0" applyBorder="1"/>
    <xf numFmtId="0" fontId="0" fillId="0" borderId="24" xfId="0" applyBorder="1"/>
    <xf numFmtId="0" fontId="0" fillId="0" borderId="25" xfId="0" applyFill="1" applyBorder="1"/>
    <xf numFmtId="0" fontId="0" fillId="31" borderId="12" xfId="0" applyFill="1" applyBorder="1" applyAlignment="1">
      <alignment horizontal="left" vertical="center"/>
    </xf>
    <xf numFmtId="0" fontId="0" fillId="17" borderId="4" xfId="0" applyFill="1" applyBorder="1"/>
    <xf numFmtId="0" fontId="0" fillId="0" borderId="26" xfId="0" applyBorder="1"/>
    <xf numFmtId="0" fontId="0" fillId="13" borderId="12" xfId="0" applyFill="1" applyBorder="1" applyAlignment="1">
      <alignment horizontal="left" vertical="center"/>
    </xf>
    <xf numFmtId="0" fontId="0" fillId="2" borderId="4" xfId="0" applyFill="1" applyBorder="1"/>
    <xf numFmtId="0" fontId="0" fillId="5" borderId="20" xfId="0" applyFill="1" applyBorder="1" applyAlignment="1">
      <alignment horizontal="left" vertical="center"/>
    </xf>
    <xf numFmtId="0" fontId="0" fillId="0" borderId="19" xfId="0" applyBorder="1"/>
    <xf numFmtId="0" fontId="0" fillId="9" borderId="27" xfId="0" applyFill="1" applyBorder="1"/>
    <xf numFmtId="0" fontId="0" fillId="0" borderId="28" xfId="0" applyBorder="1"/>
    <xf numFmtId="0" fontId="1" fillId="0" borderId="29" xfId="0" applyFont="1" applyBorder="1"/>
    <xf numFmtId="0" fontId="1" fillId="21" borderId="0" xfId="0" applyFont="1" applyFill="1"/>
    <xf numFmtId="0" fontId="1" fillId="16" borderId="0" xfId="0" applyFont="1" applyFill="1"/>
    <xf numFmtId="2" fontId="0" fillId="0" borderId="0" xfId="0" applyNumberFormat="1"/>
    <xf numFmtId="0" fontId="1" fillId="0" borderId="6" xfId="0" applyFont="1" applyBorder="1"/>
    <xf numFmtId="2" fontId="0" fillId="12" borderId="0" xfId="0" applyNumberFormat="1" applyFill="1"/>
    <xf numFmtId="0" fontId="0" fillId="17" borderId="11" xfId="0" applyFill="1" applyBorder="1"/>
    <xf numFmtId="0" fontId="0" fillId="17" borderId="9" xfId="0" applyFill="1" applyBorder="1"/>
    <xf numFmtId="0" fontId="0" fillId="17" borderId="9" xfId="0" applyFill="1" applyBorder="1" applyAlignment="1">
      <alignment horizontal="left" vertical="center"/>
    </xf>
    <xf numFmtId="0" fontId="0" fillId="32" borderId="0" xfId="0" applyFill="1"/>
    <xf numFmtId="0" fontId="0" fillId="32" borderId="11" xfId="0" applyFill="1" applyBorder="1"/>
    <xf numFmtId="0" fontId="0" fillId="32" borderId="9" xfId="0" applyFill="1" applyBorder="1"/>
    <xf numFmtId="0" fontId="0" fillId="32" borderId="9" xfId="0" applyFill="1" applyBorder="1" applyAlignment="1">
      <alignment horizontal="left" vertical="center"/>
    </xf>
    <xf numFmtId="0" fontId="0" fillId="32" borderId="0" xfId="0" applyFill="1" applyAlignment="1">
      <alignment horizontal="left" vertical="center"/>
    </xf>
    <xf numFmtId="0" fontId="0" fillId="4" borderId="11" xfId="0" applyFill="1" applyBorder="1"/>
    <xf numFmtId="0" fontId="0" fillId="4" borderId="9" xfId="0" applyFill="1" applyBorder="1"/>
    <xf numFmtId="0" fontId="0" fillId="4" borderId="9" xfId="0" applyFill="1" applyBorder="1" applyAlignment="1">
      <alignment horizontal="left" vertical="center"/>
    </xf>
    <xf numFmtId="0" fontId="0" fillId="33" borderId="0" xfId="0" applyFill="1"/>
    <xf numFmtId="0" fontId="0" fillId="33" borderId="11" xfId="0" applyFill="1" applyBorder="1"/>
    <xf numFmtId="0" fontId="0" fillId="33" borderId="9" xfId="0" applyFill="1" applyBorder="1"/>
    <xf numFmtId="0" fontId="0" fillId="33" borderId="9" xfId="0" applyFill="1" applyBorder="1" applyAlignment="1">
      <alignment horizontal="left" vertical="center"/>
    </xf>
    <xf numFmtId="0" fontId="0" fillId="33" borderId="0" xfId="0" applyFill="1" applyAlignment="1">
      <alignment horizontal="left" vertical="center"/>
    </xf>
    <xf numFmtId="0" fontId="0" fillId="31" borderId="0" xfId="0" applyFill="1"/>
    <xf numFmtId="0" fontId="0" fillId="31" borderId="9" xfId="0" applyFill="1" applyBorder="1" applyAlignment="1">
      <alignment horizontal="left" vertical="center"/>
    </xf>
    <xf numFmtId="0" fontId="0" fillId="3" borderId="0" xfId="0" applyFill="1"/>
    <xf numFmtId="0" fontId="0" fillId="0" borderId="11" xfId="0" applyFill="1" applyBorder="1"/>
    <xf numFmtId="0" fontId="0" fillId="0" borderId="9" xfId="0" applyFill="1" applyBorder="1"/>
    <xf numFmtId="0" fontId="0" fillId="0" borderId="9" xfId="0" applyFill="1" applyBorder="1" applyAlignment="1">
      <alignment horizontal="left" vertical="center"/>
    </xf>
    <xf numFmtId="2" fontId="0" fillId="2" borderId="0" xfId="0" applyNumberFormat="1" applyFill="1"/>
    <xf numFmtId="0" fontId="0" fillId="29" borderId="0" xfId="0" applyFill="1"/>
    <xf numFmtId="0" fontId="0" fillId="29" borderId="11" xfId="0" applyFill="1" applyBorder="1"/>
    <xf numFmtId="0" fontId="0" fillId="29" borderId="9" xfId="0" applyFill="1" applyBorder="1"/>
    <xf numFmtId="0" fontId="0" fillId="29" borderId="9" xfId="0" applyFill="1" applyBorder="1" applyAlignment="1">
      <alignment horizontal="left" vertical="center"/>
    </xf>
    <xf numFmtId="0" fontId="0" fillId="11" borderId="0" xfId="0" applyFill="1"/>
    <xf numFmtId="0" fontId="0" fillId="11" borderId="11" xfId="0" applyFill="1" applyBorder="1"/>
    <xf numFmtId="0" fontId="0" fillId="11" borderId="9" xfId="0" applyFill="1" applyBorder="1"/>
    <xf numFmtId="0" fontId="0" fillId="11" borderId="9" xfId="0" applyFill="1" applyBorder="1" applyAlignment="1">
      <alignment horizontal="left" vertical="center"/>
    </xf>
    <xf numFmtId="0" fontId="0" fillId="17" borderId="10" xfId="0" applyFill="1" applyBorder="1"/>
    <xf numFmtId="9" fontId="0" fillId="0" borderId="0" xfId="0" applyNumberFormat="1" applyFill="1" applyBorder="1"/>
    <xf numFmtId="9" fontId="0" fillId="0" borderId="4" xfId="0" applyNumberFormat="1" applyFill="1" applyBorder="1"/>
    <xf numFmtId="9" fontId="0" fillId="0" borderId="0" xfId="0" applyNumberFormat="1" applyBorder="1"/>
    <xf numFmtId="9" fontId="0" fillId="0" borderId="1" xfId="0" applyNumberFormat="1" applyBorder="1"/>
    <xf numFmtId="0" fontId="0" fillId="0" borderId="29" xfId="0" applyBorder="1"/>
    <xf numFmtId="0" fontId="0" fillId="0" borderId="1" xfId="0" applyBorder="1"/>
    <xf numFmtId="0" fontId="0" fillId="0" borderId="3" xfId="0" applyBorder="1"/>
    <xf numFmtId="9" fontId="0" fillId="9" borderId="0" xfId="0" applyNumberFormat="1" applyFill="1" applyBorder="1"/>
    <xf numFmtId="2" fontId="0" fillId="4" borderId="0" xfId="0" applyNumberFormat="1" applyFill="1"/>
    <xf numFmtId="2" fontId="0" fillId="20" borderId="0" xfId="0" applyNumberFormat="1" applyFill="1"/>
    <xf numFmtId="2" fontId="0" fillId="34" borderId="0" xfId="0" applyNumberFormat="1" applyFill="1"/>
    <xf numFmtId="2" fontId="1" fillId="0" borderId="5" xfId="0" applyNumberFormat="1" applyFont="1" applyBorder="1"/>
    <xf numFmtId="2" fontId="0" fillId="0" borderId="2" xfId="0" applyNumberFormat="1" applyBorder="1"/>
    <xf numFmtId="2" fontId="0" fillId="32" borderId="0" xfId="0" applyNumberFormat="1" applyFill="1"/>
    <xf numFmtId="0" fontId="1" fillId="0" borderId="0" xfId="0" applyFont="1" applyAlignment="1">
      <alignment horizontal="left"/>
    </xf>
    <xf numFmtId="0" fontId="4" fillId="0" borderId="0" xfId="0" applyFont="1" applyAlignment="1">
      <alignment vertical="center"/>
    </xf>
    <xf numFmtId="0" fontId="5" fillId="0" borderId="0" xfId="0" applyFont="1" applyAlignment="1">
      <alignment vertical="center"/>
    </xf>
    <xf numFmtId="0" fontId="0" fillId="30" borderId="9" xfId="0" applyFill="1" applyBorder="1" applyAlignment="1">
      <alignment horizontal="left" vertical="center"/>
    </xf>
    <xf numFmtId="0" fontId="0" fillId="29" borderId="1" xfId="0" applyFill="1" applyBorder="1" applyAlignment="1">
      <alignment horizontal="left" vertical="center"/>
    </xf>
    <xf numFmtId="0" fontId="0" fillId="35" borderId="0" xfId="0" applyFill="1" applyAlignment="1">
      <alignment horizontal="left" vertical="center"/>
    </xf>
    <xf numFmtId="0" fontId="0" fillId="19" borderId="0" xfId="0" applyFill="1" applyBorder="1" applyAlignment="1">
      <alignment horizontal="left" vertical="center"/>
    </xf>
    <xf numFmtId="0" fontId="0" fillId="36" borderId="0" xfId="0" applyFill="1" applyAlignment="1">
      <alignment horizontal="left" vertical="center"/>
    </xf>
    <xf numFmtId="0" fontId="0" fillId="36" borderId="0" xfId="0" applyFill="1" applyBorder="1" applyAlignment="1">
      <alignment horizontal="left" vertical="center"/>
    </xf>
    <xf numFmtId="0" fontId="0" fillId="0" borderId="30" xfId="0" applyBorder="1" applyAlignment="1">
      <alignment horizontal="left" vertical="center"/>
    </xf>
    <xf numFmtId="0" fontId="0" fillId="16" borderId="30" xfId="0" applyFill="1" applyBorder="1" applyAlignment="1">
      <alignment horizontal="left" vertical="center"/>
    </xf>
    <xf numFmtId="0" fontId="0" fillId="5" borderId="30" xfId="0" applyFill="1" applyBorder="1" applyAlignment="1">
      <alignment horizontal="left" vertical="center"/>
    </xf>
    <xf numFmtId="0" fontId="0" fillId="9" borderId="30" xfId="0" applyFill="1" applyBorder="1" applyAlignment="1">
      <alignment horizontal="left" vertical="center"/>
    </xf>
    <xf numFmtId="0" fontId="0" fillId="4" borderId="30" xfId="0" applyFill="1" applyBorder="1" applyAlignment="1">
      <alignment horizontal="left" vertical="center"/>
    </xf>
    <xf numFmtId="0" fontId="0" fillId="0" borderId="5" xfId="0" applyBorder="1" applyAlignment="1">
      <alignment horizontal="left" vertical="center"/>
    </xf>
    <xf numFmtId="0" fontId="0" fillId="25" borderId="30" xfId="0" applyFill="1"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0" fillId="0" borderId="16" xfId="0" applyBorder="1" applyAlignment="1">
      <alignment horizontal="left" vertical="center"/>
    </xf>
    <xf numFmtId="0" fontId="1" fillId="0" borderId="12" xfId="0" applyFont="1" applyBorder="1" applyAlignment="1">
      <alignment horizontal="left" vertical="center"/>
    </xf>
    <xf numFmtId="0" fontId="0" fillId="0" borderId="26" xfId="0" applyBorder="1" applyAlignment="1">
      <alignment horizontal="left" vertical="center"/>
    </xf>
    <xf numFmtId="0" fontId="0" fillId="0" borderId="28" xfId="0" applyBorder="1" applyAlignment="1">
      <alignment horizontal="left" vertical="center"/>
    </xf>
    <xf numFmtId="0" fontId="0" fillId="0" borderId="30" xfId="0" applyBorder="1" applyAlignment="1">
      <alignment horizontal="right" vertical="center"/>
    </xf>
    <xf numFmtId="0" fontId="0" fillId="0" borderId="30" xfId="0" applyBorder="1"/>
    <xf numFmtId="0" fontId="0" fillId="24" borderId="13" xfId="0" applyFill="1" applyBorder="1"/>
    <xf numFmtId="0" fontId="0" fillId="17" borderId="13" xfId="0" applyFill="1" applyBorder="1"/>
    <xf numFmtId="0" fontId="0" fillId="26" borderId="17" xfId="0" applyFill="1" applyBorder="1"/>
    <xf numFmtId="0" fontId="0" fillId="13" borderId="18" xfId="0" applyFill="1" applyBorder="1"/>
    <xf numFmtId="0" fontId="0" fillId="0" borderId="33" xfId="0" applyBorder="1"/>
    <xf numFmtId="0" fontId="0" fillId="21" borderId="33" xfId="0" applyFill="1" applyBorder="1" applyAlignment="1">
      <alignment horizontal="left" vertical="center"/>
    </xf>
    <xf numFmtId="0" fontId="0" fillId="7" borderId="33" xfId="0" applyFill="1" applyBorder="1"/>
    <xf numFmtId="0" fontId="0" fillId="0" borderId="33" xfId="0" applyFill="1" applyBorder="1" applyAlignment="1">
      <alignment horizontal="left" vertical="center"/>
    </xf>
    <xf numFmtId="0" fontId="0" fillId="6" borderId="33" xfId="0" applyFill="1" applyBorder="1" applyAlignment="1">
      <alignment horizontal="left" vertical="center"/>
    </xf>
    <xf numFmtId="0" fontId="0" fillId="24" borderId="33" xfId="0" applyFill="1" applyBorder="1" applyAlignment="1">
      <alignment horizontal="left" vertical="center"/>
    </xf>
    <xf numFmtId="0" fontId="0" fillId="26" borderId="33" xfId="0" applyFill="1" applyBorder="1" applyAlignment="1">
      <alignment horizontal="left" vertical="center"/>
    </xf>
    <xf numFmtId="0" fontId="0" fillId="0" borderId="34" xfId="0" applyBorder="1"/>
    <xf numFmtId="0" fontId="0" fillId="0" borderId="35" xfId="0" applyBorder="1"/>
    <xf numFmtId="0" fontId="0" fillId="0" borderId="0" xfId="0" applyBorder="1" applyAlignment="1">
      <alignment horizontal="right" vertical="center"/>
    </xf>
    <xf numFmtId="0" fontId="0" fillId="5" borderId="0" xfId="0" applyFill="1" applyBorder="1" applyAlignment="1">
      <alignment horizontal="left" vertical="center"/>
    </xf>
    <xf numFmtId="164" fontId="0" fillId="0" borderId="5" xfId="0" applyNumberFormat="1" applyBorder="1"/>
    <xf numFmtId="164" fontId="0" fillId="0" borderId="2" xfId="0" applyNumberFormat="1" applyBorder="1"/>
    <xf numFmtId="9" fontId="0" fillId="7" borderId="0" xfId="0" applyNumberFormat="1" applyFill="1" applyBorder="1"/>
    <xf numFmtId="164" fontId="0" fillId="0" borderId="36" xfId="0" applyNumberFormat="1" applyBorder="1" applyAlignment="1">
      <alignment horizontal="left" vertical="center"/>
    </xf>
    <xf numFmtId="164" fontId="0" fillId="20" borderId="12" xfId="0" applyNumberFormat="1" applyFill="1" applyBorder="1" applyAlignment="1">
      <alignment horizontal="left" vertical="center"/>
    </xf>
    <xf numFmtId="164" fontId="0" fillId="5" borderId="20" xfId="0" applyNumberFormat="1" applyFill="1" applyBorder="1" applyAlignment="1">
      <alignment horizontal="left" vertical="center"/>
    </xf>
    <xf numFmtId="0" fontId="0" fillId="0" borderId="1" xfId="0" applyFill="1" applyBorder="1" applyAlignment="1">
      <alignment horizontal="left" vertical="center"/>
    </xf>
    <xf numFmtId="0" fontId="0" fillId="9" borderId="1" xfId="0" applyFill="1" applyBorder="1" applyAlignment="1">
      <alignment horizontal="left" vertical="center"/>
    </xf>
    <xf numFmtId="0" fontId="0" fillId="5" borderId="1" xfId="0" applyFill="1" applyBorder="1" applyAlignment="1">
      <alignment horizontal="left" vertical="center"/>
    </xf>
    <xf numFmtId="0" fontId="0" fillId="37" borderId="0" xfId="0" applyFill="1"/>
    <xf numFmtId="17" fontId="0" fillId="5" borderId="0" xfId="0" applyNumberFormat="1" applyFill="1" applyAlignment="1">
      <alignment horizontal="left" vertical="center"/>
    </xf>
    <xf numFmtId="164" fontId="0" fillId="38" borderId="0" xfId="0" applyNumberFormat="1" applyFill="1" applyAlignment="1">
      <alignment horizontal="left" vertical="center"/>
    </xf>
    <xf numFmtId="0" fontId="0" fillId="5" borderId="9" xfId="0" applyFill="1" applyBorder="1" applyAlignment="1">
      <alignment horizontal="left" vertical="center"/>
    </xf>
    <xf numFmtId="0" fontId="0" fillId="5" borderId="9" xfId="0" applyFill="1" applyBorder="1"/>
    <xf numFmtId="0" fontId="0" fillId="5" borderId="11" xfId="0" applyFill="1" applyBorder="1"/>
    <xf numFmtId="0" fontId="0" fillId="38" borderId="2" xfId="0" applyFont="1" applyFill="1" applyBorder="1"/>
    <xf numFmtId="0" fontId="0" fillId="5" borderId="0" xfId="0" applyFill="1" applyAlignment="1">
      <alignment horizontal="right" vertical="center"/>
    </xf>
  </cellXfs>
  <cellStyles count="1">
    <cellStyle name="Normal" xfId="0" builtinId="0"/>
  </cellStyles>
  <dxfs count="0"/>
  <tableStyles count="0" defaultTableStyle="TableStyleMedium2" defaultPivotStyle="PivotStyleLight16"/>
  <colors>
    <mruColors>
      <color rgb="FFBBF52B"/>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E9/ P22- Roughly</a:t>
            </a:r>
            <a:r>
              <a:rPr lang="en-GB" baseline="0"/>
              <a:t> h</a:t>
            </a:r>
            <a:r>
              <a:rPr lang="en-GB"/>
              <a:t>ow many premenstrual symptoms are there?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 &amp; type sympts E9 E10 P22 P23'!$P$89</c:f>
              <c:strCache>
                <c:ptCount val="1"/>
                <c:pt idx="0">
                  <c:v>&lt; 40</c:v>
                </c:pt>
              </c:strCache>
            </c:strRef>
          </c:tx>
          <c:spPr>
            <a:solidFill>
              <a:schemeClr val="accent1"/>
            </a:solidFill>
            <a:ln>
              <a:noFill/>
            </a:ln>
            <a:effectLst/>
          </c:spPr>
          <c:invertIfNegative val="0"/>
          <c:cat>
            <c:strRef>
              <c:f>'# &amp; type sympts E9 E10 P22 P23'!$Q$88:$R$88</c:f>
              <c:strCache>
                <c:ptCount val="2"/>
                <c:pt idx="0">
                  <c:v>Experts (n=16)</c:v>
                </c:pt>
                <c:pt idx="1">
                  <c:v>Patients (n=11)</c:v>
                </c:pt>
              </c:strCache>
            </c:strRef>
          </c:cat>
          <c:val>
            <c:numRef>
              <c:f>'# &amp; type sympts E9 E10 P22 P23'!$Q$89:$R$89</c:f>
              <c:numCache>
                <c:formatCode>0%</c:formatCode>
                <c:ptCount val="2"/>
                <c:pt idx="0">
                  <c:v>0.3125</c:v>
                </c:pt>
                <c:pt idx="1">
                  <c:v>0.54545454545454541</c:v>
                </c:pt>
              </c:numCache>
            </c:numRef>
          </c:val>
        </c:ser>
        <c:ser>
          <c:idx val="1"/>
          <c:order val="1"/>
          <c:tx>
            <c:strRef>
              <c:f>'# &amp; type sympts E9 E10 P22 P23'!$P$90</c:f>
              <c:strCache>
                <c:ptCount val="1"/>
                <c:pt idx="0">
                  <c:v>40+</c:v>
                </c:pt>
              </c:strCache>
            </c:strRef>
          </c:tx>
          <c:spPr>
            <a:solidFill>
              <a:schemeClr val="accent2"/>
            </a:solidFill>
            <a:ln>
              <a:noFill/>
            </a:ln>
            <a:effectLst/>
          </c:spPr>
          <c:invertIfNegative val="0"/>
          <c:cat>
            <c:strRef>
              <c:f>'# &amp; type sympts E9 E10 P22 P23'!$Q$88:$R$88</c:f>
              <c:strCache>
                <c:ptCount val="2"/>
                <c:pt idx="0">
                  <c:v>Experts (n=16)</c:v>
                </c:pt>
                <c:pt idx="1">
                  <c:v>Patients (n=11)</c:v>
                </c:pt>
              </c:strCache>
            </c:strRef>
          </c:cat>
          <c:val>
            <c:numRef>
              <c:f>'# &amp; type sympts E9 E10 P22 P23'!$Q$90:$R$90</c:f>
              <c:numCache>
                <c:formatCode>0%</c:formatCode>
                <c:ptCount val="2"/>
                <c:pt idx="0">
                  <c:v>0.6875</c:v>
                </c:pt>
                <c:pt idx="1">
                  <c:v>0.45454545454545453</c:v>
                </c:pt>
              </c:numCache>
            </c:numRef>
          </c:val>
        </c:ser>
        <c:dLbls>
          <c:showLegendKey val="0"/>
          <c:showVal val="0"/>
          <c:showCatName val="0"/>
          <c:showSerName val="0"/>
          <c:showPercent val="0"/>
          <c:showBubbleSize val="0"/>
        </c:dLbls>
        <c:gapWidth val="182"/>
        <c:axId val="-39908976"/>
        <c:axId val="-39908432"/>
      </c:barChart>
      <c:catAx>
        <c:axId val="-399089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908432"/>
        <c:crosses val="autoZero"/>
        <c:auto val="1"/>
        <c:lblAlgn val="ctr"/>
        <c:lblOffset val="100"/>
        <c:noMultiLvlLbl val="0"/>
      </c:catAx>
      <c:valAx>
        <c:axId val="-399084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9089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19</xdr:col>
      <xdr:colOff>781050</xdr:colOff>
      <xdr:row>73</xdr:row>
      <xdr:rowOff>23812</xdr:rowOff>
    </xdr:from>
    <xdr:to>
      <xdr:col>27</xdr:col>
      <xdr:colOff>161925</xdr:colOff>
      <xdr:row>87</xdr:row>
      <xdr:rowOff>100012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7"/>
  <sheetViews>
    <sheetView topLeftCell="F40" workbookViewId="0">
      <selection activeCell="P54" sqref="P54"/>
    </sheetView>
  </sheetViews>
  <sheetFormatPr defaultRowHeight="15" x14ac:dyDescent="0.25"/>
  <cols>
    <col min="1" max="1" width="5.42578125" style="2" customWidth="1"/>
    <col min="2" max="2" width="9.85546875" style="2" customWidth="1"/>
    <col min="3" max="3" width="21.7109375" style="2" customWidth="1"/>
    <col min="4" max="4" width="11.85546875" style="2" customWidth="1"/>
    <col min="5" max="5" width="12.28515625" style="2" customWidth="1"/>
    <col min="6" max="6" width="12.140625" style="2" customWidth="1"/>
    <col min="7" max="7" width="9.140625" style="2" customWidth="1"/>
    <col min="8" max="8" width="15.42578125" style="2" customWidth="1"/>
    <col min="9" max="9" width="13" style="2" customWidth="1"/>
    <col min="10" max="14" width="9.140625" style="2" customWidth="1"/>
    <col min="15" max="15" width="0.42578125" style="2" customWidth="1"/>
    <col min="16" max="17" width="11.7109375" style="2" customWidth="1"/>
    <col min="18" max="18" width="13.140625" style="2" customWidth="1"/>
    <col min="19" max="19" width="7.7109375" style="2" customWidth="1"/>
    <col min="20" max="20" width="12.140625" style="2" customWidth="1"/>
    <col min="21" max="21" width="9.140625" style="2"/>
    <col min="22" max="22" width="10.85546875" style="2" customWidth="1"/>
    <col min="23" max="16384" width="9.140625" style="2"/>
  </cols>
  <sheetData>
    <row r="1" spans="1:23" x14ac:dyDescent="0.25">
      <c r="A1" s="1" t="s">
        <v>0</v>
      </c>
    </row>
    <row r="2" spans="1:23" x14ac:dyDescent="0.25">
      <c r="A2" s="1" t="s">
        <v>1</v>
      </c>
    </row>
    <row r="3" spans="1:23" s="1" customFormat="1" x14ac:dyDescent="0.25">
      <c r="A3" s="3" t="s">
        <v>2</v>
      </c>
      <c r="B3" s="3" t="s">
        <v>3</v>
      </c>
      <c r="C3" s="3" t="s">
        <v>4</v>
      </c>
      <c r="D3" s="3" t="s">
        <v>5</v>
      </c>
      <c r="E3" s="3" t="s">
        <v>6</v>
      </c>
      <c r="F3" s="3" t="s">
        <v>7</v>
      </c>
      <c r="G3" s="3" t="s">
        <v>8</v>
      </c>
      <c r="H3" s="3" t="s">
        <v>9</v>
      </c>
      <c r="I3" s="3" t="s">
        <v>10</v>
      </c>
      <c r="J3" s="3" t="s">
        <v>11</v>
      </c>
      <c r="K3" s="3" t="s">
        <v>12</v>
      </c>
      <c r="L3" s="3" t="s">
        <v>13</v>
      </c>
      <c r="M3" s="3" t="s">
        <v>14</v>
      </c>
      <c r="N3" s="3" t="s">
        <v>15</v>
      </c>
      <c r="O3" s="3" t="s">
        <v>16</v>
      </c>
      <c r="P3" s="3" t="s">
        <v>17</v>
      </c>
      <c r="Q3" s="3" t="s">
        <v>18</v>
      </c>
      <c r="R3" s="3" t="s">
        <v>19</v>
      </c>
      <c r="S3" s="3" t="s">
        <v>20</v>
      </c>
      <c r="T3" s="3" t="s">
        <v>21</v>
      </c>
      <c r="U3" s="3" t="s">
        <v>22</v>
      </c>
      <c r="V3" s="3" t="s">
        <v>23</v>
      </c>
      <c r="W3" s="3" t="s">
        <v>22</v>
      </c>
    </row>
    <row r="4" spans="1:23" x14ac:dyDescent="0.25">
      <c r="A4" s="2" t="s">
        <v>24</v>
      </c>
      <c r="B4" s="2" t="s">
        <v>25</v>
      </c>
      <c r="C4" s="2" t="s">
        <v>26</v>
      </c>
      <c r="D4" s="4" t="s">
        <v>27</v>
      </c>
      <c r="E4" s="5" t="s">
        <v>28</v>
      </c>
      <c r="F4" s="6" t="s">
        <v>29</v>
      </c>
      <c r="G4" s="7" t="s">
        <v>30</v>
      </c>
      <c r="H4" s="8" t="s">
        <v>31</v>
      </c>
      <c r="I4" s="9" t="s">
        <v>32</v>
      </c>
      <c r="J4" s="10" t="s">
        <v>33</v>
      </c>
      <c r="K4" s="2" t="s">
        <v>34</v>
      </c>
      <c r="L4" s="11" t="s">
        <v>35</v>
      </c>
      <c r="M4" s="12" t="s">
        <v>36</v>
      </c>
      <c r="N4" s="13"/>
      <c r="P4" s="2">
        <v>4</v>
      </c>
      <c r="Q4" s="2">
        <v>2</v>
      </c>
      <c r="R4" s="2">
        <v>4</v>
      </c>
      <c r="S4" s="2">
        <f>SUM(P4:R4)</f>
        <v>10</v>
      </c>
      <c r="T4" s="2" t="s">
        <v>37</v>
      </c>
      <c r="U4" s="2" t="s">
        <v>38</v>
      </c>
      <c r="V4" s="2" t="s">
        <v>39</v>
      </c>
      <c r="W4" s="2" t="s">
        <v>40</v>
      </c>
    </row>
    <row r="5" spans="1:23" ht="18" customHeight="1" x14ac:dyDescent="0.25">
      <c r="A5" s="2" t="s">
        <v>41</v>
      </c>
      <c r="B5" s="2" t="s">
        <v>42</v>
      </c>
      <c r="C5" s="2" t="s">
        <v>43</v>
      </c>
      <c r="D5" s="4" t="s">
        <v>44</v>
      </c>
      <c r="E5" s="8" t="s">
        <v>45</v>
      </c>
      <c r="F5" s="14" t="s">
        <v>46</v>
      </c>
      <c r="G5" s="6" t="s">
        <v>47</v>
      </c>
      <c r="H5" s="5" t="s">
        <v>48</v>
      </c>
      <c r="I5" s="15" t="s">
        <v>49</v>
      </c>
      <c r="J5" s="16" t="s">
        <v>50</v>
      </c>
      <c r="K5" s="10" t="s">
        <v>51</v>
      </c>
      <c r="P5" s="2">
        <v>3</v>
      </c>
      <c r="Q5" s="2">
        <v>2</v>
      </c>
      <c r="R5" s="2">
        <v>3</v>
      </c>
      <c r="S5" s="2">
        <f t="shared" ref="S5:S19" si="0">SUM(P5:R5)</f>
        <v>8</v>
      </c>
      <c r="T5" s="2" t="s">
        <v>52</v>
      </c>
      <c r="U5" s="2" t="s">
        <v>53</v>
      </c>
      <c r="V5" s="2" t="s">
        <v>54</v>
      </c>
      <c r="W5" s="2" t="s">
        <v>55</v>
      </c>
    </row>
    <row r="6" spans="1:23" x14ac:dyDescent="0.25">
      <c r="A6" s="2" t="s">
        <v>56</v>
      </c>
      <c r="B6" s="2" t="s">
        <v>57</v>
      </c>
      <c r="C6" s="2" t="s">
        <v>58</v>
      </c>
      <c r="D6" s="4" t="s">
        <v>27</v>
      </c>
      <c r="E6" s="8" t="s">
        <v>45</v>
      </c>
      <c r="F6" s="17" t="s">
        <v>59</v>
      </c>
      <c r="G6" s="9" t="s">
        <v>60</v>
      </c>
      <c r="H6" s="11" t="s">
        <v>61</v>
      </c>
      <c r="P6" s="2">
        <v>4</v>
      </c>
      <c r="Q6" s="2">
        <v>1</v>
      </c>
      <c r="R6" s="2">
        <v>0</v>
      </c>
      <c r="S6" s="2">
        <f t="shared" si="0"/>
        <v>5</v>
      </c>
      <c r="T6" s="2" t="s">
        <v>62</v>
      </c>
      <c r="U6" s="2" t="s">
        <v>63</v>
      </c>
      <c r="V6" s="2" t="s">
        <v>64</v>
      </c>
    </row>
    <row r="7" spans="1:23" x14ac:dyDescent="0.25">
      <c r="A7" s="2" t="s">
        <v>65</v>
      </c>
      <c r="B7" s="2" t="s">
        <v>66</v>
      </c>
      <c r="C7" s="2" t="s">
        <v>67</v>
      </c>
      <c r="D7" s="16" t="s">
        <v>50</v>
      </c>
      <c r="E7" s="10" t="s">
        <v>68</v>
      </c>
      <c r="F7" s="4" t="s">
        <v>27</v>
      </c>
      <c r="G7" s="7" t="s">
        <v>69</v>
      </c>
      <c r="P7" s="2">
        <v>2</v>
      </c>
      <c r="Q7" s="2">
        <v>0</v>
      </c>
      <c r="R7" s="2">
        <v>2</v>
      </c>
      <c r="S7" s="2">
        <f t="shared" si="0"/>
        <v>4</v>
      </c>
      <c r="T7" s="2" t="s">
        <v>70</v>
      </c>
      <c r="U7" s="2" t="s">
        <v>71</v>
      </c>
      <c r="V7" s="2" t="s">
        <v>54</v>
      </c>
      <c r="W7" s="2" t="s">
        <v>72</v>
      </c>
    </row>
    <row r="8" spans="1:23" x14ac:dyDescent="0.25">
      <c r="A8" s="2" t="s">
        <v>73</v>
      </c>
      <c r="B8" s="2" t="s">
        <v>74</v>
      </c>
      <c r="C8" s="2" t="s">
        <v>75</v>
      </c>
      <c r="D8" s="14" t="s">
        <v>76</v>
      </c>
      <c r="E8" s="4" t="s">
        <v>77</v>
      </c>
      <c r="F8" s="9" t="s">
        <v>78</v>
      </c>
      <c r="G8" s="8" t="s">
        <v>79</v>
      </c>
      <c r="H8" s="7" t="s">
        <v>80</v>
      </c>
      <c r="P8" s="2">
        <v>5</v>
      </c>
      <c r="Q8" s="2">
        <v>0</v>
      </c>
      <c r="R8" s="2">
        <v>0</v>
      </c>
      <c r="S8" s="2">
        <f t="shared" si="0"/>
        <v>5</v>
      </c>
      <c r="T8" s="2" t="s">
        <v>52</v>
      </c>
      <c r="U8" s="2" t="s">
        <v>81</v>
      </c>
      <c r="V8" s="2" t="s">
        <v>54</v>
      </c>
      <c r="W8" s="2" t="s">
        <v>82</v>
      </c>
    </row>
    <row r="9" spans="1:23" x14ac:dyDescent="0.25">
      <c r="A9" s="2" t="s">
        <v>83</v>
      </c>
      <c r="B9" s="2" t="s">
        <v>84</v>
      </c>
      <c r="C9" s="2" t="s">
        <v>85</v>
      </c>
      <c r="D9" s="4" t="s">
        <v>27</v>
      </c>
      <c r="E9" s="7" t="s">
        <v>80</v>
      </c>
      <c r="F9" s="9" t="s">
        <v>78</v>
      </c>
      <c r="G9" s="8" t="s">
        <v>79</v>
      </c>
      <c r="H9" s="6" t="s">
        <v>47</v>
      </c>
      <c r="I9" s="11" t="s">
        <v>86</v>
      </c>
      <c r="J9" s="2" t="s">
        <v>87</v>
      </c>
      <c r="K9" s="18" t="s">
        <v>88</v>
      </c>
      <c r="L9" s="2" t="s">
        <v>89</v>
      </c>
      <c r="M9" s="15"/>
      <c r="P9" s="2">
        <v>4</v>
      </c>
      <c r="Q9" s="2">
        <v>2</v>
      </c>
      <c r="R9" s="2">
        <v>4</v>
      </c>
      <c r="S9" s="2">
        <f t="shared" si="0"/>
        <v>10</v>
      </c>
      <c r="T9" s="2" t="s">
        <v>52</v>
      </c>
      <c r="U9" s="2" t="s">
        <v>90</v>
      </c>
      <c r="V9" s="2" t="s">
        <v>54</v>
      </c>
      <c r="W9" s="2" t="s">
        <v>91</v>
      </c>
    </row>
    <row r="10" spans="1:23" x14ac:dyDescent="0.25">
      <c r="A10" s="2" t="s">
        <v>92</v>
      </c>
      <c r="B10" s="2" t="s">
        <v>93</v>
      </c>
      <c r="C10" s="2" t="s">
        <v>94</v>
      </c>
      <c r="D10" s="4" t="s">
        <v>95</v>
      </c>
      <c r="E10" s="9" t="s">
        <v>96</v>
      </c>
      <c r="F10" s="14" t="s">
        <v>97</v>
      </c>
      <c r="G10" s="16" t="s">
        <v>98</v>
      </c>
      <c r="H10" s="10" t="s">
        <v>68</v>
      </c>
      <c r="P10" s="2">
        <v>3</v>
      </c>
      <c r="Q10" s="2">
        <v>0</v>
      </c>
      <c r="R10" s="2">
        <v>2</v>
      </c>
      <c r="S10" s="2">
        <f t="shared" si="0"/>
        <v>5</v>
      </c>
      <c r="T10" s="2" t="s">
        <v>62</v>
      </c>
      <c r="U10" s="2" t="s">
        <v>99</v>
      </c>
      <c r="V10" s="2" t="s">
        <v>100</v>
      </c>
      <c r="W10" s="2" t="s">
        <v>101</v>
      </c>
    </row>
    <row r="11" spans="1:23" x14ac:dyDescent="0.25">
      <c r="A11" s="2" t="s">
        <v>102</v>
      </c>
      <c r="B11" s="2" t="s">
        <v>103</v>
      </c>
      <c r="C11" s="2" t="s">
        <v>104</v>
      </c>
      <c r="D11" s="4" t="s">
        <v>27</v>
      </c>
      <c r="E11" s="9" t="s">
        <v>105</v>
      </c>
      <c r="F11" s="14" t="s">
        <v>97</v>
      </c>
      <c r="G11" s="8" t="s">
        <v>79</v>
      </c>
      <c r="H11" s="16" t="s">
        <v>106</v>
      </c>
      <c r="I11" s="10" t="s">
        <v>68</v>
      </c>
      <c r="P11" s="2">
        <v>4</v>
      </c>
      <c r="Q11" s="2">
        <v>0</v>
      </c>
      <c r="R11" s="2">
        <v>2</v>
      </c>
      <c r="S11" s="2">
        <f t="shared" si="0"/>
        <v>6</v>
      </c>
      <c r="T11" s="2" t="s">
        <v>62</v>
      </c>
      <c r="U11" s="2" t="s">
        <v>107</v>
      </c>
      <c r="V11" s="2" t="s">
        <v>54</v>
      </c>
      <c r="W11" s="2" t="s">
        <v>108</v>
      </c>
    </row>
    <row r="12" spans="1:23" x14ac:dyDescent="0.25">
      <c r="A12" s="7" t="s">
        <v>109</v>
      </c>
      <c r="B12" s="7" t="s">
        <v>110</v>
      </c>
      <c r="C12" s="7" t="s">
        <v>111</v>
      </c>
      <c r="D12" s="8" t="s">
        <v>79</v>
      </c>
      <c r="E12" s="9" t="s">
        <v>105</v>
      </c>
      <c r="F12" s="4" t="s">
        <v>27</v>
      </c>
      <c r="G12" s="15" t="s">
        <v>112</v>
      </c>
      <c r="H12" s="2" t="s">
        <v>113</v>
      </c>
      <c r="I12" s="16" t="s">
        <v>114</v>
      </c>
      <c r="J12" s="10" t="s">
        <v>68</v>
      </c>
      <c r="P12" s="7">
        <v>3</v>
      </c>
      <c r="Q12" s="7">
        <v>1</v>
      </c>
      <c r="R12" s="7">
        <v>3</v>
      </c>
      <c r="S12" s="7">
        <f t="shared" si="0"/>
        <v>7</v>
      </c>
      <c r="T12" s="2" t="s">
        <v>115</v>
      </c>
      <c r="U12" s="2" t="s">
        <v>116</v>
      </c>
      <c r="V12" s="2" t="s">
        <v>100</v>
      </c>
      <c r="W12" s="2" t="s">
        <v>117</v>
      </c>
    </row>
    <row r="13" spans="1:23" x14ac:dyDescent="0.25">
      <c r="A13" s="2" t="s">
        <v>118</v>
      </c>
      <c r="B13" s="2" t="s">
        <v>119</v>
      </c>
      <c r="C13" s="2" t="s">
        <v>120</v>
      </c>
      <c r="D13" s="9" t="s">
        <v>105</v>
      </c>
      <c r="E13" s="4" t="s">
        <v>27</v>
      </c>
      <c r="F13" s="7" t="s">
        <v>80</v>
      </c>
      <c r="G13" s="8" t="s">
        <v>79</v>
      </c>
      <c r="H13" s="11" t="s">
        <v>121</v>
      </c>
      <c r="I13" s="6" t="s">
        <v>47</v>
      </c>
      <c r="J13" s="13"/>
      <c r="P13" s="2">
        <v>4</v>
      </c>
      <c r="Q13" s="2">
        <v>1</v>
      </c>
      <c r="R13" s="2">
        <v>1</v>
      </c>
      <c r="S13" s="2">
        <f t="shared" si="0"/>
        <v>6</v>
      </c>
      <c r="T13" s="2" t="s">
        <v>62</v>
      </c>
      <c r="U13" s="2" t="s">
        <v>122</v>
      </c>
      <c r="V13" s="2" t="s">
        <v>54</v>
      </c>
      <c r="W13" s="2" t="s">
        <v>123</v>
      </c>
    </row>
    <row r="14" spans="1:23" x14ac:dyDescent="0.25">
      <c r="A14" s="2" t="s">
        <v>134</v>
      </c>
      <c r="B14" s="2" t="s">
        <v>135</v>
      </c>
      <c r="C14" s="2" t="s">
        <v>136</v>
      </c>
      <c r="D14" s="9" t="s">
        <v>60</v>
      </c>
      <c r="E14" s="17" t="s">
        <v>137</v>
      </c>
      <c r="F14" s="4" t="s">
        <v>27</v>
      </c>
      <c r="G14" s="8" t="s">
        <v>79</v>
      </c>
      <c r="H14" s="19" t="s">
        <v>138</v>
      </c>
      <c r="I14" s="4" t="s">
        <v>139</v>
      </c>
      <c r="J14" s="15" t="s">
        <v>140</v>
      </c>
      <c r="K14" s="11" t="s">
        <v>141</v>
      </c>
      <c r="L14" s="5" t="s">
        <v>142</v>
      </c>
      <c r="P14" s="2">
        <v>4</v>
      </c>
      <c r="Q14" s="2">
        <v>5</v>
      </c>
      <c r="R14" s="2">
        <v>0</v>
      </c>
      <c r="S14" s="2">
        <f t="shared" si="0"/>
        <v>9</v>
      </c>
      <c r="T14" s="2" t="s">
        <v>62</v>
      </c>
      <c r="U14" s="2" t="s">
        <v>143</v>
      </c>
      <c r="V14" s="2" t="s">
        <v>39</v>
      </c>
      <c r="W14" s="2" t="s">
        <v>144</v>
      </c>
    </row>
    <row r="15" spans="1:23" x14ac:dyDescent="0.25">
      <c r="A15" s="2" t="s">
        <v>145</v>
      </c>
      <c r="B15" s="2" t="s">
        <v>146</v>
      </c>
      <c r="C15" s="2" t="s">
        <v>147</v>
      </c>
      <c r="D15" s="10" t="s">
        <v>148</v>
      </c>
      <c r="E15" s="16" t="s">
        <v>50</v>
      </c>
      <c r="F15" s="4" t="s">
        <v>27</v>
      </c>
      <c r="G15" s="9" t="s">
        <v>105</v>
      </c>
      <c r="H15" s="11" t="s">
        <v>121</v>
      </c>
      <c r="I15" s="6" t="s">
        <v>47</v>
      </c>
      <c r="P15" s="2">
        <v>2</v>
      </c>
      <c r="Q15" s="2">
        <v>1</v>
      </c>
      <c r="R15" s="2">
        <v>3</v>
      </c>
      <c r="S15" s="2">
        <f t="shared" si="0"/>
        <v>6</v>
      </c>
      <c r="T15" s="2" t="s">
        <v>52</v>
      </c>
      <c r="U15" s="2" t="s">
        <v>149</v>
      </c>
      <c r="V15" s="2" t="s">
        <v>132</v>
      </c>
      <c r="W15" s="2" t="s">
        <v>150</v>
      </c>
    </row>
    <row r="16" spans="1:23" x14ac:dyDescent="0.25">
      <c r="A16" s="7" t="s">
        <v>151</v>
      </c>
      <c r="B16" s="7" t="s">
        <v>152</v>
      </c>
      <c r="C16" s="278" t="s">
        <v>153</v>
      </c>
      <c r="D16" s="4" t="s">
        <v>27</v>
      </c>
      <c r="E16" s="7" t="s">
        <v>154</v>
      </c>
      <c r="F16" s="9" t="s">
        <v>155</v>
      </c>
      <c r="G16" s="4" t="s">
        <v>156</v>
      </c>
      <c r="H16" s="5" t="s">
        <v>157</v>
      </c>
      <c r="I16" s="2" t="s">
        <v>158</v>
      </c>
      <c r="J16" s="10" t="s">
        <v>159</v>
      </c>
      <c r="K16" s="16" t="s">
        <v>50</v>
      </c>
      <c r="L16" s="2" t="s">
        <v>160</v>
      </c>
      <c r="M16" s="2" t="s">
        <v>161</v>
      </c>
      <c r="P16" s="7">
        <v>4</v>
      </c>
      <c r="Q16" s="7">
        <v>3</v>
      </c>
      <c r="R16" s="7">
        <v>3</v>
      </c>
      <c r="S16" s="7">
        <f t="shared" si="0"/>
        <v>10</v>
      </c>
      <c r="T16" s="2" t="s">
        <v>62</v>
      </c>
      <c r="U16" s="2" t="s">
        <v>162</v>
      </c>
      <c r="V16" s="2" t="s">
        <v>100</v>
      </c>
      <c r="W16" s="2" t="s">
        <v>163</v>
      </c>
    </row>
    <row r="17" spans="1:23" x14ac:dyDescent="0.25">
      <c r="A17" s="7" t="s">
        <v>164</v>
      </c>
      <c r="B17" s="7" t="s">
        <v>165</v>
      </c>
      <c r="C17" s="7" t="s">
        <v>166</v>
      </c>
      <c r="D17" s="21" t="s">
        <v>167</v>
      </c>
      <c r="E17" s="16" t="s">
        <v>168</v>
      </c>
      <c r="F17" s="4" t="s">
        <v>27</v>
      </c>
      <c r="G17" s="12" t="s">
        <v>36</v>
      </c>
      <c r="H17" s="21" t="s">
        <v>169</v>
      </c>
      <c r="I17" s="9" t="s">
        <v>170</v>
      </c>
      <c r="J17" s="8" t="s">
        <v>79</v>
      </c>
      <c r="P17" s="7">
        <v>3</v>
      </c>
      <c r="Q17" s="7">
        <v>0</v>
      </c>
      <c r="R17" s="7">
        <v>4</v>
      </c>
      <c r="S17" s="7">
        <f t="shared" si="0"/>
        <v>7</v>
      </c>
      <c r="T17" s="2" t="s">
        <v>52</v>
      </c>
      <c r="U17" s="2" t="s">
        <v>171</v>
      </c>
      <c r="V17" s="2" t="s">
        <v>54</v>
      </c>
      <c r="W17" s="2" t="s">
        <v>172</v>
      </c>
    </row>
    <row r="18" spans="1:23" x14ac:dyDescent="0.25">
      <c r="A18" s="2" t="s">
        <v>173</v>
      </c>
      <c r="B18" s="2" t="s">
        <v>174</v>
      </c>
      <c r="C18" s="2" t="s">
        <v>175</v>
      </c>
      <c r="D18" s="9" t="s">
        <v>105</v>
      </c>
      <c r="E18" s="8" t="s">
        <v>79</v>
      </c>
      <c r="F18" s="7" t="s">
        <v>80</v>
      </c>
      <c r="G18" s="4" t="s">
        <v>156</v>
      </c>
      <c r="H18" s="4" t="s">
        <v>176</v>
      </c>
      <c r="I18" s="19" t="s">
        <v>177</v>
      </c>
      <c r="P18" s="13">
        <v>6</v>
      </c>
      <c r="Q18" s="13">
        <v>0</v>
      </c>
      <c r="R18" s="13">
        <v>0</v>
      </c>
      <c r="S18" s="13">
        <f t="shared" si="0"/>
        <v>6</v>
      </c>
      <c r="T18" s="2" t="s">
        <v>178</v>
      </c>
      <c r="U18" s="2" t="s">
        <v>179</v>
      </c>
      <c r="V18" s="2" t="s">
        <v>100</v>
      </c>
      <c r="W18" s="2" t="s">
        <v>180</v>
      </c>
    </row>
    <row r="19" spans="1:23" x14ac:dyDescent="0.25">
      <c r="A19" s="2" t="s">
        <v>181</v>
      </c>
      <c r="B19" s="2" t="s">
        <v>182</v>
      </c>
      <c r="C19" s="2">
        <v>22</v>
      </c>
      <c r="D19" s="19" t="s">
        <v>183</v>
      </c>
      <c r="E19" s="8" t="s">
        <v>79</v>
      </c>
      <c r="F19" s="9" t="s">
        <v>78</v>
      </c>
      <c r="G19" s="16" t="s">
        <v>98</v>
      </c>
      <c r="H19" s="10" t="s">
        <v>51</v>
      </c>
      <c r="I19" s="5" t="s">
        <v>184</v>
      </c>
      <c r="P19" s="2">
        <v>3</v>
      </c>
      <c r="Q19" s="2">
        <v>1</v>
      </c>
      <c r="R19" s="2">
        <v>2</v>
      </c>
      <c r="S19" s="2">
        <f t="shared" si="0"/>
        <v>6</v>
      </c>
      <c r="T19" s="2" t="s">
        <v>70</v>
      </c>
      <c r="U19" s="2" t="s">
        <v>185</v>
      </c>
      <c r="V19" s="2" t="s">
        <v>39</v>
      </c>
      <c r="W19" s="2" t="s">
        <v>186</v>
      </c>
    </row>
    <row r="20" spans="1:23" s="13" customFormat="1" ht="15.75" thickBot="1" x14ac:dyDescent="0.3">
      <c r="A20" s="22" t="s">
        <v>187</v>
      </c>
      <c r="P20" s="23">
        <f>SUM(P4:P19)</f>
        <v>58</v>
      </c>
      <c r="Q20" s="23">
        <f>SUM(Q4:Q19)</f>
        <v>19</v>
      </c>
      <c r="R20" s="23">
        <f>SUM(R4:R19)</f>
        <v>33</v>
      </c>
      <c r="S20" s="23">
        <f>SUM(P20:R20)</f>
        <v>110</v>
      </c>
    </row>
    <row r="21" spans="1:23" s="13" customFormat="1" ht="15.75" thickTop="1" x14ac:dyDescent="0.25">
      <c r="A21" s="22" t="s">
        <v>188</v>
      </c>
      <c r="P21" s="24"/>
      <c r="Q21" s="24"/>
      <c r="R21" s="24"/>
      <c r="S21" s="24"/>
    </row>
    <row r="22" spans="1:23" x14ac:dyDescent="0.25">
      <c r="A22" s="2" t="s">
        <v>189</v>
      </c>
      <c r="B22" s="2" t="s">
        <v>190</v>
      </c>
      <c r="C22" s="2" t="s">
        <v>191</v>
      </c>
      <c r="D22" s="7" t="s">
        <v>30</v>
      </c>
      <c r="E22" s="6" t="s">
        <v>47</v>
      </c>
      <c r="F22" s="18" t="s">
        <v>192</v>
      </c>
      <c r="G22" s="21" t="s">
        <v>167</v>
      </c>
      <c r="H22" s="25" t="s">
        <v>193</v>
      </c>
      <c r="I22" s="13" t="s">
        <v>194</v>
      </c>
      <c r="J22" s="13" t="s">
        <v>195</v>
      </c>
      <c r="P22" s="2">
        <v>1</v>
      </c>
      <c r="Q22" s="2">
        <v>0</v>
      </c>
      <c r="R22" s="2">
        <v>6</v>
      </c>
      <c r="S22" s="2">
        <f>SUM(P22:R22)</f>
        <v>7</v>
      </c>
      <c r="T22" s="2" t="s">
        <v>64</v>
      </c>
      <c r="U22" s="2" t="s">
        <v>64</v>
      </c>
      <c r="V22" s="2" t="s">
        <v>196</v>
      </c>
      <c r="W22" s="2" t="s">
        <v>197</v>
      </c>
    </row>
    <row r="23" spans="1:23" x14ac:dyDescent="0.25">
      <c r="A23" s="2" t="s">
        <v>198</v>
      </c>
      <c r="B23" s="2" t="s">
        <v>199</v>
      </c>
      <c r="C23" s="2" t="s">
        <v>200</v>
      </c>
      <c r="D23" s="6" t="s">
        <v>201</v>
      </c>
      <c r="E23" s="12" t="s">
        <v>202</v>
      </c>
      <c r="F23" s="10" t="s">
        <v>51</v>
      </c>
      <c r="G23" s="21" t="s">
        <v>203</v>
      </c>
      <c r="H23" s="25" t="s">
        <v>204</v>
      </c>
      <c r="I23" s="25" t="s">
        <v>205</v>
      </c>
      <c r="J23" s="4" t="s">
        <v>27</v>
      </c>
      <c r="K23" s="17" t="s">
        <v>206</v>
      </c>
      <c r="L23" s="16" t="s">
        <v>50</v>
      </c>
      <c r="M23" s="2" t="s">
        <v>207</v>
      </c>
      <c r="N23" s="11" t="s">
        <v>208</v>
      </c>
      <c r="P23" s="2">
        <v>1</v>
      </c>
      <c r="Q23" s="2">
        <v>2</v>
      </c>
      <c r="R23" s="2">
        <v>8</v>
      </c>
      <c r="S23" s="2">
        <f t="shared" ref="S23:S33" si="1">SUM(P23:R23)</f>
        <v>11</v>
      </c>
      <c r="T23" s="2" t="s">
        <v>64</v>
      </c>
      <c r="U23" s="2" t="s">
        <v>64</v>
      </c>
      <c r="V23" s="2" t="s">
        <v>132</v>
      </c>
      <c r="W23" s="2" t="s">
        <v>209</v>
      </c>
    </row>
    <row r="24" spans="1:23" x14ac:dyDescent="0.25">
      <c r="A24" s="2" t="s">
        <v>210</v>
      </c>
      <c r="B24" s="2" t="s">
        <v>211</v>
      </c>
      <c r="C24" s="2">
        <v>10</v>
      </c>
      <c r="D24" s="4" t="s">
        <v>27</v>
      </c>
      <c r="E24" s="18" t="s">
        <v>212</v>
      </c>
      <c r="F24" s="16" t="s">
        <v>213</v>
      </c>
      <c r="G24" s="6" t="s">
        <v>201</v>
      </c>
      <c r="H24" s="2" t="s">
        <v>214</v>
      </c>
      <c r="P24" s="2">
        <v>1</v>
      </c>
      <c r="Q24" s="2">
        <v>1</v>
      </c>
      <c r="R24" s="2">
        <v>3</v>
      </c>
      <c r="S24" s="2">
        <f t="shared" si="1"/>
        <v>5</v>
      </c>
      <c r="T24" s="2" t="s">
        <v>64</v>
      </c>
      <c r="U24" s="2" t="s">
        <v>64</v>
      </c>
      <c r="V24" s="2" t="s">
        <v>215</v>
      </c>
      <c r="W24" s="2" t="s">
        <v>216</v>
      </c>
    </row>
    <row r="25" spans="1:23" s="13" customFormat="1" x14ac:dyDescent="0.25">
      <c r="A25" s="13" t="s">
        <v>217</v>
      </c>
      <c r="B25" s="13" t="s">
        <v>218</v>
      </c>
      <c r="C25" s="13">
        <v>30</v>
      </c>
      <c r="D25" s="16" t="s">
        <v>50</v>
      </c>
      <c r="E25" s="13" t="s">
        <v>219</v>
      </c>
      <c r="F25" s="7" t="s">
        <v>80</v>
      </c>
      <c r="G25" s="26" t="s">
        <v>27</v>
      </c>
      <c r="H25" s="6" t="s">
        <v>201</v>
      </c>
      <c r="I25" s="11" t="s">
        <v>141</v>
      </c>
      <c r="J25" s="13" t="s">
        <v>220</v>
      </c>
      <c r="P25" s="13">
        <v>2</v>
      </c>
      <c r="Q25" s="13">
        <v>2</v>
      </c>
      <c r="R25" s="13">
        <v>3</v>
      </c>
      <c r="S25" s="2">
        <f t="shared" si="1"/>
        <v>7</v>
      </c>
      <c r="T25" s="13" t="s">
        <v>64</v>
      </c>
      <c r="U25" s="13" t="s">
        <v>221</v>
      </c>
      <c r="V25" s="13" t="s">
        <v>54</v>
      </c>
      <c r="W25" s="13" t="s">
        <v>222</v>
      </c>
    </row>
    <row r="26" spans="1:23" x14ac:dyDescent="0.25">
      <c r="A26" s="2" t="s">
        <v>223</v>
      </c>
      <c r="B26" s="2" t="s">
        <v>224</v>
      </c>
      <c r="C26" s="2" t="s">
        <v>225</v>
      </c>
      <c r="D26" s="11" t="s">
        <v>226</v>
      </c>
      <c r="E26" s="21" t="s">
        <v>227</v>
      </c>
      <c r="F26" s="9" t="s">
        <v>228</v>
      </c>
      <c r="G26" s="4" t="s">
        <v>27</v>
      </c>
      <c r="H26" s="18" t="s">
        <v>229</v>
      </c>
      <c r="P26" s="2">
        <v>2</v>
      </c>
      <c r="Q26" s="2">
        <v>1</v>
      </c>
      <c r="R26" s="2">
        <v>2</v>
      </c>
      <c r="S26" s="2">
        <f t="shared" si="1"/>
        <v>5</v>
      </c>
      <c r="T26" s="2" t="s">
        <v>64</v>
      </c>
      <c r="U26" s="2" t="s">
        <v>64</v>
      </c>
      <c r="V26" s="2" t="s">
        <v>64</v>
      </c>
      <c r="W26" s="2" t="s">
        <v>230</v>
      </c>
    </row>
    <row r="27" spans="1:23" x14ac:dyDescent="0.25">
      <c r="A27" s="2" t="s">
        <v>231</v>
      </c>
      <c r="B27" s="2" t="s">
        <v>232</v>
      </c>
      <c r="C27" s="2" t="s">
        <v>225</v>
      </c>
      <c r="D27" s="11" t="s">
        <v>233</v>
      </c>
      <c r="E27" s="17" t="s">
        <v>234</v>
      </c>
      <c r="F27" s="9" t="s">
        <v>235</v>
      </c>
      <c r="G27" s="21" t="s">
        <v>236</v>
      </c>
      <c r="H27" s="18" t="s">
        <v>237</v>
      </c>
      <c r="P27" s="2">
        <v>1</v>
      </c>
      <c r="Q27" s="2">
        <v>1</v>
      </c>
      <c r="R27" s="2">
        <v>3</v>
      </c>
      <c r="S27" s="2">
        <f t="shared" si="1"/>
        <v>5</v>
      </c>
      <c r="T27" s="2" t="s">
        <v>64</v>
      </c>
      <c r="U27" s="2" t="s">
        <v>64</v>
      </c>
      <c r="V27" s="2" t="s">
        <v>64</v>
      </c>
      <c r="W27" s="2" t="s">
        <v>64</v>
      </c>
    </row>
    <row r="28" spans="1:23" s="13" customFormat="1" x14ac:dyDescent="0.25">
      <c r="A28" s="13" t="s">
        <v>238</v>
      </c>
      <c r="B28" s="13" t="s">
        <v>239</v>
      </c>
      <c r="C28" s="13" t="s">
        <v>240</v>
      </c>
      <c r="D28" s="17" t="s">
        <v>241</v>
      </c>
      <c r="E28" s="4" t="s">
        <v>27</v>
      </c>
      <c r="F28" s="16" t="s">
        <v>50</v>
      </c>
      <c r="G28" s="18" t="s">
        <v>242</v>
      </c>
      <c r="H28" s="10" t="s">
        <v>68</v>
      </c>
      <c r="P28" s="13">
        <v>1</v>
      </c>
      <c r="Q28" s="13">
        <v>2</v>
      </c>
      <c r="R28" s="13">
        <v>2</v>
      </c>
      <c r="S28" s="2">
        <f t="shared" si="1"/>
        <v>5</v>
      </c>
      <c r="T28" s="13" t="s">
        <v>64</v>
      </c>
      <c r="U28" s="13" t="s">
        <v>64</v>
      </c>
      <c r="V28" s="13" t="s">
        <v>132</v>
      </c>
      <c r="W28" s="13" t="s">
        <v>243</v>
      </c>
    </row>
    <row r="29" spans="1:23" x14ac:dyDescent="0.25">
      <c r="A29" s="2" t="s">
        <v>244</v>
      </c>
      <c r="B29" s="2" t="s">
        <v>245</v>
      </c>
      <c r="C29" s="2">
        <v>50</v>
      </c>
      <c r="D29" s="16" t="s">
        <v>246</v>
      </c>
      <c r="E29" s="10" t="s">
        <v>247</v>
      </c>
      <c r="F29" s="7" t="s">
        <v>248</v>
      </c>
      <c r="G29" s="12" t="s">
        <v>249</v>
      </c>
      <c r="H29" s="6" t="s">
        <v>201</v>
      </c>
      <c r="P29" s="2">
        <v>1</v>
      </c>
      <c r="Q29" s="2">
        <v>0</v>
      </c>
      <c r="R29" s="2">
        <v>4</v>
      </c>
      <c r="S29" s="2">
        <f t="shared" si="1"/>
        <v>5</v>
      </c>
      <c r="T29" s="2" t="s">
        <v>64</v>
      </c>
      <c r="U29" s="2" t="s">
        <v>64</v>
      </c>
      <c r="V29" s="2" t="s">
        <v>132</v>
      </c>
      <c r="W29" s="2" t="s">
        <v>250</v>
      </c>
    </row>
    <row r="30" spans="1:23" x14ac:dyDescent="0.25">
      <c r="A30" s="2" t="s">
        <v>251</v>
      </c>
      <c r="B30" s="2" t="s">
        <v>252</v>
      </c>
      <c r="C30" s="2" t="s">
        <v>67</v>
      </c>
      <c r="D30" s="8" t="s">
        <v>79</v>
      </c>
      <c r="E30" s="9" t="s">
        <v>105</v>
      </c>
      <c r="F30" s="19" t="s">
        <v>138</v>
      </c>
      <c r="G30" s="2" t="s">
        <v>253</v>
      </c>
      <c r="H30" s="11" t="s">
        <v>86</v>
      </c>
      <c r="I30" s="4" t="s">
        <v>156</v>
      </c>
      <c r="P30" s="2">
        <v>4</v>
      </c>
      <c r="Q30" s="2">
        <v>2</v>
      </c>
      <c r="R30" s="2">
        <v>0</v>
      </c>
      <c r="S30" s="2">
        <f t="shared" si="1"/>
        <v>6</v>
      </c>
      <c r="T30" s="2" t="s">
        <v>64</v>
      </c>
      <c r="U30" s="2" t="s">
        <v>64</v>
      </c>
      <c r="V30" s="2" t="s">
        <v>64</v>
      </c>
      <c r="W30" s="2" t="s">
        <v>254</v>
      </c>
    </row>
    <row r="31" spans="1:23" x14ac:dyDescent="0.25">
      <c r="A31" s="2" t="s">
        <v>255</v>
      </c>
      <c r="B31" s="2" t="s">
        <v>256</v>
      </c>
      <c r="C31" s="2" t="s">
        <v>64</v>
      </c>
      <c r="D31" s="11" t="s">
        <v>226</v>
      </c>
      <c r="E31" s="4" t="s">
        <v>27</v>
      </c>
      <c r="F31" s="12" t="s">
        <v>257</v>
      </c>
      <c r="G31" s="10" t="s">
        <v>258</v>
      </c>
      <c r="P31" s="2">
        <v>1</v>
      </c>
      <c r="Q31" s="2">
        <v>1</v>
      </c>
      <c r="R31" s="2">
        <v>2</v>
      </c>
      <c r="S31" s="2">
        <f t="shared" si="1"/>
        <v>4</v>
      </c>
      <c r="T31" s="2" t="s">
        <v>64</v>
      </c>
      <c r="U31" s="2" t="s">
        <v>64</v>
      </c>
      <c r="V31" s="2" t="s">
        <v>64</v>
      </c>
      <c r="W31" s="2" t="s">
        <v>259</v>
      </c>
    </row>
    <row r="32" spans="1:23" x14ac:dyDescent="0.25">
      <c r="A32" s="2" t="s">
        <v>260</v>
      </c>
      <c r="B32" s="2" t="s">
        <v>261</v>
      </c>
      <c r="C32" s="2" t="s">
        <v>262</v>
      </c>
      <c r="D32" s="7" t="s">
        <v>30</v>
      </c>
      <c r="E32" s="11" t="s">
        <v>263</v>
      </c>
      <c r="F32" s="10" t="s">
        <v>68</v>
      </c>
      <c r="G32" s="2" t="s">
        <v>264</v>
      </c>
      <c r="H32" s="18" t="s">
        <v>265</v>
      </c>
      <c r="P32" s="2">
        <v>1</v>
      </c>
      <c r="Q32" s="2">
        <v>1</v>
      </c>
      <c r="R32" s="2">
        <v>3</v>
      </c>
      <c r="S32" s="2">
        <f t="shared" si="1"/>
        <v>5</v>
      </c>
      <c r="T32" s="2" t="s">
        <v>64</v>
      </c>
      <c r="U32" s="2" t="s">
        <v>64</v>
      </c>
      <c r="V32" s="2" t="s">
        <v>39</v>
      </c>
      <c r="W32" s="2" t="s">
        <v>266</v>
      </c>
    </row>
    <row r="33" spans="1:23" x14ac:dyDescent="0.25">
      <c r="A33" s="239" t="s">
        <v>124</v>
      </c>
      <c r="B33" s="239" t="s">
        <v>125</v>
      </c>
      <c r="C33" s="239" t="s">
        <v>126</v>
      </c>
      <c r="D33" s="238" t="s">
        <v>127</v>
      </c>
      <c r="E33" s="240" t="s">
        <v>128</v>
      </c>
      <c r="F33" s="241" t="s">
        <v>86</v>
      </c>
      <c r="G33" s="242" t="s">
        <v>129</v>
      </c>
      <c r="H33" s="244" t="s">
        <v>130</v>
      </c>
      <c r="P33" s="2">
        <v>1</v>
      </c>
      <c r="Q33" s="2">
        <v>2</v>
      </c>
      <c r="R33" s="2">
        <v>2</v>
      </c>
      <c r="S33" s="2">
        <f t="shared" si="1"/>
        <v>5</v>
      </c>
      <c r="T33" s="239" t="s">
        <v>64</v>
      </c>
      <c r="U33" s="239" t="s">
        <v>131</v>
      </c>
      <c r="V33" s="239" t="s">
        <v>132</v>
      </c>
      <c r="W33" s="239" t="s">
        <v>133</v>
      </c>
    </row>
    <row r="34" spans="1:23" ht="15.75" thickBot="1" x14ac:dyDescent="0.3">
      <c r="C34" s="1" t="s">
        <v>267</v>
      </c>
      <c r="D34" s="3" t="s">
        <v>268</v>
      </c>
      <c r="E34" s="3" t="s">
        <v>269</v>
      </c>
      <c r="F34" s="28" t="s">
        <v>270</v>
      </c>
      <c r="G34" s="3" t="s">
        <v>271</v>
      </c>
      <c r="H34" s="28" t="s">
        <v>272</v>
      </c>
      <c r="I34" s="3" t="s">
        <v>273</v>
      </c>
      <c r="J34" s="29" t="s">
        <v>274</v>
      </c>
      <c r="K34" s="30" t="s">
        <v>275</v>
      </c>
      <c r="L34" s="31" t="s">
        <v>276</v>
      </c>
      <c r="P34" s="27">
        <f>SUM(P22:P33)</f>
        <v>17</v>
      </c>
      <c r="Q34" s="27">
        <f>SUM(Q22:Q33)</f>
        <v>15</v>
      </c>
      <c r="R34" s="27">
        <f>SUM(R22:R33)</f>
        <v>38</v>
      </c>
      <c r="S34" s="27">
        <f>SUM(P34:R34)</f>
        <v>70</v>
      </c>
    </row>
    <row r="35" spans="1:23" ht="16.5" thickTop="1" thickBot="1" x14ac:dyDescent="0.3">
      <c r="B35" s="2">
        <v>1</v>
      </c>
      <c r="C35" s="2" t="s">
        <v>278</v>
      </c>
      <c r="D35" s="26" t="s">
        <v>279</v>
      </c>
      <c r="E35" s="2">
        <v>25</v>
      </c>
      <c r="F35" s="31">
        <v>15</v>
      </c>
      <c r="G35" s="2">
        <v>7</v>
      </c>
      <c r="H35" s="31">
        <f>G35+F35</f>
        <v>22</v>
      </c>
      <c r="I35" s="2">
        <f>E35-H35</f>
        <v>3</v>
      </c>
      <c r="J35" s="33">
        <f>F35/16</f>
        <v>0.9375</v>
      </c>
      <c r="K35" s="34">
        <f>G35/12</f>
        <v>0.58333333333333337</v>
      </c>
      <c r="L35" s="35">
        <f>J35-K35</f>
        <v>0.35416666666666663</v>
      </c>
      <c r="P35" s="32">
        <f>P20+P34</f>
        <v>75</v>
      </c>
      <c r="Q35" s="32">
        <f>Q20+Q34</f>
        <v>34</v>
      </c>
      <c r="R35" s="32">
        <f>R20+R34</f>
        <v>71</v>
      </c>
      <c r="S35" s="32">
        <f>S34+S20</f>
        <v>180</v>
      </c>
      <c r="T35" s="2" t="s">
        <v>277</v>
      </c>
    </row>
    <row r="36" spans="1:23" ht="15.75" thickTop="1" x14ac:dyDescent="0.25">
      <c r="B36" s="2">
        <v>2</v>
      </c>
      <c r="C36" s="2" t="s">
        <v>278</v>
      </c>
      <c r="D36" s="9" t="s">
        <v>281</v>
      </c>
      <c r="E36" s="2">
        <v>17</v>
      </c>
      <c r="F36" s="31">
        <v>14</v>
      </c>
      <c r="G36" s="2">
        <v>3</v>
      </c>
      <c r="H36" s="31">
        <f t="shared" ref="H36:H61" si="2">G36+F36</f>
        <v>17</v>
      </c>
      <c r="I36" s="2">
        <f>E36-H36</f>
        <v>0</v>
      </c>
      <c r="J36" s="33">
        <f t="shared" ref="J36:J61" si="3">F36/16</f>
        <v>0.875</v>
      </c>
      <c r="K36" s="34">
        <f t="shared" ref="K36:K61" si="4">G36/12</f>
        <v>0.25</v>
      </c>
      <c r="L36" s="35">
        <f t="shared" ref="L36:L61" si="5">J36-K36</f>
        <v>0.625</v>
      </c>
      <c r="M36" s="2" t="s">
        <v>804</v>
      </c>
      <c r="P36" s="36">
        <f>P35/28</f>
        <v>2.6785714285714284</v>
      </c>
      <c r="Q36" s="36">
        <f>Q35/28</f>
        <v>1.2142857142857142</v>
      </c>
      <c r="R36" s="36">
        <f>R35/28</f>
        <v>2.5357142857142856</v>
      </c>
      <c r="S36" s="36">
        <f>S35/28</f>
        <v>6.4285714285714288</v>
      </c>
      <c r="T36" s="2" t="s">
        <v>280</v>
      </c>
    </row>
    <row r="37" spans="1:23" x14ac:dyDescent="0.25">
      <c r="B37" s="2">
        <v>3</v>
      </c>
      <c r="C37" s="2" t="s">
        <v>283</v>
      </c>
      <c r="D37" s="16" t="s">
        <v>284</v>
      </c>
      <c r="E37" s="2">
        <v>14</v>
      </c>
      <c r="F37" s="31">
        <v>9</v>
      </c>
      <c r="G37" s="2">
        <v>5</v>
      </c>
      <c r="H37" s="31">
        <f t="shared" si="2"/>
        <v>14</v>
      </c>
      <c r="I37" s="2">
        <f t="shared" ref="I37:I61" si="6">E37-H37</f>
        <v>0</v>
      </c>
      <c r="J37" s="40">
        <f t="shared" si="3"/>
        <v>0.5625</v>
      </c>
      <c r="K37" s="41">
        <f t="shared" si="4"/>
        <v>0.41666666666666669</v>
      </c>
      <c r="L37" s="35">
        <f t="shared" si="5"/>
        <v>0.14583333333333331</v>
      </c>
      <c r="P37" s="279">
        <f>(P19+P18+P15+P14+P13+P11+P10+P9+P8+P7+P6+P5+P4)/13</f>
        <v>3.6923076923076925</v>
      </c>
      <c r="Q37" s="279">
        <f t="shared" ref="Q37:R37" si="7">(Q19+Q18+Q15+Q14+Q13+Q11+Q10+Q9+Q8+Q7+Q6+Q5+Q4)/13</f>
        <v>1.1538461538461537</v>
      </c>
      <c r="R37" s="279">
        <f t="shared" si="7"/>
        <v>1.7692307692307692</v>
      </c>
      <c r="S37" s="279">
        <f>(S19+S18+S15+S14+S13+S11+S10+S9+S8+S7+S6+S5+S4)/13</f>
        <v>6.615384615384615</v>
      </c>
      <c r="T37" s="2" t="s">
        <v>851</v>
      </c>
    </row>
    <row r="38" spans="1:23" x14ac:dyDescent="0.25">
      <c r="B38" s="2">
        <v>4</v>
      </c>
      <c r="C38" s="2" t="s">
        <v>286</v>
      </c>
      <c r="D38" s="11" t="s">
        <v>287</v>
      </c>
      <c r="E38" s="2">
        <v>14</v>
      </c>
      <c r="F38" s="31">
        <v>6</v>
      </c>
      <c r="G38" s="2">
        <v>8</v>
      </c>
      <c r="H38" s="31">
        <f t="shared" si="2"/>
        <v>14</v>
      </c>
      <c r="I38" s="2">
        <f t="shared" si="6"/>
        <v>0</v>
      </c>
      <c r="J38" s="33">
        <f>F38/16</f>
        <v>0.375</v>
      </c>
      <c r="K38" s="34">
        <f>G38/12</f>
        <v>0.66666666666666663</v>
      </c>
      <c r="L38" s="35">
        <f t="shared" si="5"/>
        <v>-0.29166666666666663</v>
      </c>
      <c r="M38" s="2" t="s">
        <v>805</v>
      </c>
      <c r="P38" s="37">
        <f>(P17+P16+P12)/3</f>
        <v>3.3333333333333335</v>
      </c>
      <c r="Q38" s="37">
        <f t="shared" ref="Q38:R38" si="8">(Q17+Q16+Q12)/3</f>
        <v>1.3333333333333333</v>
      </c>
      <c r="R38" s="37">
        <f t="shared" si="8"/>
        <v>3.3333333333333335</v>
      </c>
      <c r="S38" s="37">
        <f>(S17+S16+S12)/3</f>
        <v>8</v>
      </c>
      <c r="T38" s="2" t="s">
        <v>850</v>
      </c>
    </row>
    <row r="39" spans="1:23" x14ac:dyDescent="0.25">
      <c r="B39" s="2">
        <v>5</v>
      </c>
      <c r="C39" s="2" t="s">
        <v>283</v>
      </c>
      <c r="D39" s="10" t="s">
        <v>68</v>
      </c>
      <c r="E39" s="2">
        <v>14</v>
      </c>
      <c r="F39" s="31">
        <v>9</v>
      </c>
      <c r="G39" s="2">
        <v>5</v>
      </c>
      <c r="H39" s="31">
        <f t="shared" si="2"/>
        <v>14</v>
      </c>
      <c r="I39" s="2">
        <f t="shared" si="6"/>
        <v>0</v>
      </c>
      <c r="J39" s="40">
        <f t="shared" si="3"/>
        <v>0.5625</v>
      </c>
      <c r="K39" s="41">
        <f t="shared" si="4"/>
        <v>0.41666666666666669</v>
      </c>
      <c r="L39" s="35">
        <f t="shared" si="5"/>
        <v>0.14583333333333331</v>
      </c>
      <c r="P39" s="39">
        <f>P34/12</f>
        <v>1.4166666666666667</v>
      </c>
      <c r="Q39" s="39">
        <f>Q34/12</f>
        <v>1.25</v>
      </c>
      <c r="R39" s="39">
        <f>R34/12</f>
        <v>3.1666666666666665</v>
      </c>
      <c r="S39" s="39">
        <f>S34/12</f>
        <v>5.833333333333333</v>
      </c>
      <c r="T39" s="2" t="s">
        <v>285</v>
      </c>
    </row>
    <row r="40" spans="1:23" x14ac:dyDescent="0.25">
      <c r="B40" s="2">
        <v>6</v>
      </c>
      <c r="C40" s="2" t="s">
        <v>278</v>
      </c>
      <c r="D40" s="8" t="s">
        <v>288</v>
      </c>
      <c r="E40" s="2">
        <v>13</v>
      </c>
      <c r="F40" s="31">
        <v>12</v>
      </c>
      <c r="G40" s="2">
        <v>1</v>
      </c>
      <c r="H40" s="31">
        <f>G40+F40</f>
        <v>13</v>
      </c>
      <c r="I40" s="2">
        <f>E40-H40</f>
        <v>0</v>
      </c>
      <c r="J40" s="33">
        <f t="shared" si="3"/>
        <v>0.75</v>
      </c>
      <c r="K40" s="34">
        <f t="shared" si="4"/>
        <v>8.3333333333333329E-2</v>
      </c>
      <c r="L40" s="35">
        <f t="shared" si="5"/>
        <v>0.66666666666666663</v>
      </c>
      <c r="M40" s="2" t="s">
        <v>804</v>
      </c>
    </row>
    <row r="41" spans="1:23" ht="15.75" thickBot="1" x14ac:dyDescent="0.3">
      <c r="B41" s="2">
        <v>7</v>
      </c>
      <c r="C41" s="2" t="s">
        <v>278</v>
      </c>
      <c r="D41" s="7" t="s">
        <v>289</v>
      </c>
      <c r="E41" s="2">
        <v>12</v>
      </c>
      <c r="F41" s="31">
        <v>7</v>
      </c>
      <c r="G41" s="2">
        <v>5</v>
      </c>
      <c r="H41" s="31">
        <v>12</v>
      </c>
      <c r="I41" s="2">
        <f>E41-H41</f>
        <v>0</v>
      </c>
      <c r="J41" s="40">
        <f t="shared" si="3"/>
        <v>0.4375</v>
      </c>
      <c r="K41" s="41">
        <f t="shared" si="4"/>
        <v>0.41666666666666669</v>
      </c>
      <c r="L41" s="35">
        <f t="shared" si="5"/>
        <v>2.0833333333333315E-2</v>
      </c>
    </row>
    <row r="42" spans="1:23" x14ac:dyDescent="0.25">
      <c r="B42" s="2">
        <v>8</v>
      </c>
      <c r="C42" s="2" t="s">
        <v>283</v>
      </c>
      <c r="D42" s="6" t="s">
        <v>830</v>
      </c>
      <c r="E42" s="2">
        <v>12</v>
      </c>
      <c r="F42" s="31">
        <v>5</v>
      </c>
      <c r="G42" s="2">
        <v>6</v>
      </c>
      <c r="H42" s="31">
        <f t="shared" si="2"/>
        <v>11</v>
      </c>
      <c r="I42" s="2">
        <v>1</v>
      </c>
      <c r="J42" s="40">
        <f t="shared" si="3"/>
        <v>0.3125</v>
      </c>
      <c r="K42" s="41">
        <f t="shared" si="4"/>
        <v>0.5</v>
      </c>
      <c r="L42" s="35">
        <f t="shared" si="5"/>
        <v>-0.1875</v>
      </c>
      <c r="P42" s="245" t="s">
        <v>290</v>
      </c>
      <c r="Q42" s="246"/>
      <c r="R42" s="246"/>
      <c r="S42" s="246"/>
      <c r="T42" s="247"/>
    </row>
    <row r="43" spans="1:23" x14ac:dyDescent="0.25">
      <c r="B43" s="2">
        <v>9</v>
      </c>
      <c r="C43" s="2" t="s">
        <v>283</v>
      </c>
      <c r="D43" s="18" t="s">
        <v>294</v>
      </c>
      <c r="E43" s="2">
        <v>7</v>
      </c>
      <c r="F43" s="31">
        <v>1</v>
      </c>
      <c r="G43" s="2">
        <v>6</v>
      </c>
      <c r="H43" s="31">
        <f t="shared" si="2"/>
        <v>7</v>
      </c>
      <c r="I43" s="2">
        <f t="shared" si="6"/>
        <v>0</v>
      </c>
      <c r="J43" s="33">
        <f t="shared" si="3"/>
        <v>6.25E-2</v>
      </c>
      <c r="K43" s="34">
        <f t="shared" si="4"/>
        <v>0.5</v>
      </c>
      <c r="L43" s="35">
        <f t="shared" si="5"/>
        <v>-0.4375</v>
      </c>
      <c r="M43" s="2" t="s">
        <v>804</v>
      </c>
      <c r="P43" s="248" t="s">
        <v>278</v>
      </c>
      <c r="Q43" s="50" t="s">
        <v>292</v>
      </c>
      <c r="R43" s="50" t="s">
        <v>283</v>
      </c>
      <c r="S43" s="111" t="s">
        <v>293</v>
      </c>
      <c r="T43" s="249"/>
    </row>
    <row r="44" spans="1:23" x14ac:dyDescent="0.25">
      <c r="B44" s="2">
        <v>10</v>
      </c>
      <c r="C44" s="2" t="s">
        <v>286</v>
      </c>
      <c r="D44" s="5" t="s">
        <v>296</v>
      </c>
      <c r="E44" s="2">
        <v>5</v>
      </c>
      <c r="F44" s="31">
        <v>5</v>
      </c>
      <c r="G44" s="2">
        <v>0</v>
      </c>
      <c r="H44" s="31">
        <f t="shared" si="2"/>
        <v>5</v>
      </c>
      <c r="I44" s="2">
        <f t="shared" si="6"/>
        <v>0</v>
      </c>
      <c r="J44" s="33">
        <f t="shared" si="3"/>
        <v>0.3125</v>
      </c>
      <c r="K44" s="34">
        <f t="shared" si="4"/>
        <v>0</v>
      </c>
      <c r="L44" s="35">
        <f t="shared" si="5"/>
        <v>0.3125</v>
      </c>
      <c r="M44" s="2" t="s">
        <v>804</v>
      </c>
      <c r="P44" s="120">
        <v>36</v>
      </c>
      <c r="Q44" s="111">
        <v>33</v>
      </c>
      <c r="R44" s="111">
        <v>46</v>
      </c>
      <c r="S44" s="111">
        <f>SUM(P44:R44)</f>
        <v>115</v>
      </c>
      <c r="T44" s="249" t="s">
        <v>295</v>
      </c>
    </row>
    <row r="45" spans="1:23" x14ac:dyDescent="0.25">
      <c r="B45" s="2">
        <v>11</v>
      </c>
      <c r="C45" s="2" t="s">
        <v>278</v>
      </c>
      <c r="D45" s="19" t="s">
        <v>297</v>
      </c>
      <c r="E45" s="2">
        <v>4</v>
      </c>
      <c r="F45" s="31">
        <v>3</v>
      </c>
      <c r="G45" s="2">
        <v>1</v>
      </c>
      <c r="H45" s="31">
        <f t="shared" si="2"/>
        <v>4</v>
      </c>
      <c r="I45" s="2">
        <f t="shared" si="6"/>
        <v>0</v>
      </c>
      <c r="J45" s="40">
        <f t="shared" si="3"/>
        <v>0.1875</v>
      </c>
      <c r="K45" s="41">
        <f t="shared" si="4"/>
        <v>8.3333333333333329E-2</v>
      </c>
      <c r="L45" s="35">
        <f t="shared" si="5"/>
        <v>0.10416666666666667</v>
      </c>
      <c r="P45" s="120">
        <v>55</v>
      </c>
      <c r="Q45" s="111">
        <v>19</v>
      </c>
      <c r="R45" s="111">
        <v>34</v>
      </c>
      <c r="S45" s="111">
        <v>108</v>
      </c>
      <c r="T45" s="249" t="s">
        <v>851</v>
      </c>
    </row>
    <row r="46" spans="1:23" x14ac:dyDescent="0.25">
      <c r="B46" s="2">
        <v>12</v>
      </c>
      <c r="C46" s="2" t="s">
        <v>283</v>
      </c>
      <c r="D46" s="12" t="s">
        <v>298</v>
      </c>
      <c r="E46" s="2">
        <v>5</v>
      </c>
      <c r="F46" s="31">
        <v>2</v>
      </c>
      <c r="G46" s="2">
        <v>3</v>
      </c>
      <c r="H46" s="31">
        <f t="shared" si="2"/>
        <v>5</v>
      </c>
      <c r="I46" s="2">
        <f t="shared" si="6"/>
        <v>0</v>
      </c>
      <c r="J46" s="40">
        <f t="shared" si="3"/>
        <v>0.125</v>
      </c>
      <c r="K46" s="41">
        <f t="shared" si="4"/>
        <v>0.25</v>
      </c>
      <c r="L46" s="35">
        <f t="shared" si="5"/>
        <v>-0.125</v>
      </c>
      <c r="P46" s="2">
        <v>12</v>
      </c>
      <c r="Q46" s="2">
        <v>7</v>
      </c>
      <c r="R46" s="2">
        <v>15</v>
      </c>
      <c r="S46" s="2">
        <v>34</v>
      </c>
      <c r="T46" s="2" t="s">
        <v>850</v>
      </c>
    </row>
    <row r="47" spans="1:23" ht="15.75" thickBot="1" x14ac:dyDescent="0.3">
      <c r="B47" s="2">
        <v>13</v>
      </c>
      <c r="C47" s="2" t="s">
        <v>283</v>
      </c>
      <c r="D47" s="21" t="s">
        <v>299</v>
      </c>
      <c r="E47" s="2">
        <v>6</v>
      </c>
      <c r="F47" s="31">
        <v>1</v>
      </c>
      <c r="G47" s="2">
        <v>4</v>
      </c>
      <c r="H47" s="31">
        <f t="shared" si="2"/>
        <v>5</v>
      </c>
      <c r="I47" s="2">
        <f t="shared" si="6"/>
        <v>1</v>
      </c>
      <c r="J47" s="33">
        <f t="shared" si="3"/>
        <v>6.25E-2</v>
      </c>
      <c r="K47" s="34">
        <f t="shared" si="4"/>
        <v>0.33333333333333331</v>
      </c>
      <c r="L47" s="35">
        <f t="shared" si="5"/>
        <v>-0.27083333333333331</v>
      </c>
      <c r="M47" s="2" t="s">
        <v>805</v>
      </c>
      <c r="P47" s="271">
        <f t="shared" ref="P47:R47" si="9">(P45+P44+P46)/28</f>
        <v>3.6785714285714284</v>
      </c>
      <c r="Q47" s="271">
        <f t="shared" si="9"/>
        <v>2.1071428571428572</v>
      </c>
      <c r="R47" s="271">
        <f t="shared" si="9"/>
        <v>3.3928571428571428</v>
      </c>
      <c r="S47" s="271">
        <f>(S45+S44+S46)/28</f>
        <v>9.1785714285714288</v>
      </c>
      <c r="T47" s="249" t="s">
        <v>280</v>
      </c>
    </row>
    <row r="48" spans="1:23" ht="15.75" thickTop="1" x14ac:dyDescent="0.25">
      <c r="B48" s="2">
        <v>14</v>
      </c>
      <c r="C48" s="2" t="s">
        <v>286</v>
      </c>
      <c r="D48" s="15" t="s">
        <v>300</v>
      </c>
      <c r="E48" s="2">
        <v>4</v>
      </c>
      <c r="F48" s="31">
        <v>4</v>
      </c>
      <c r="G48" s="2">
        <v>0</v>
      </c>
      <c r="H48" s="31">
        <f t="shared" si="2"/>
        <v>4</v>
      </c>
      <c r="I48" s="2">
        <f t="shared" si="6"/>
        <v>0</v>
      </c>
      <c r="J48" s="33">
        <f t="shared" si="3"/>
        <v>0.25</v>
      </c>
      <c r="K48" s="34">
        <f t="shared" si="4"/>
        <v>0</v>
      </c>
      <c r="L48" s="35">
        <f t="shared" si="5"/>
        <v>0.25</v>
      </c>
      <c r="M48" s="2" t="s">
        <v>804</v>
      </c>
    </row>
    <row r="49" spans="2:20" x14ac:dyDescent="0.25">
      <c r="B49" s="2">
        <v>15</v>
      </c>
      <c r="C49" s="2" t="s">
        <v>286</v>
      </c>
      <c r="D49" s="42" t="s">
        <v>301</v>
      </c>
      <c r="E49" s="2">
        <v>5</v>
      </c>
      <c r="F49" s="31">
        <v>2</v>
      </c>
      <c r="G49" s="2">
        <v>3</v>
      </c>
      <c r="H49" s="31">
        <f t="shared" si="2"/>
        <v>5</v>
      </c>
      <c r="I49" s="2">
        <f t="shared" si="6"/>
        <v>0</v>
      </c>
      <c r="J49" s="40">
        <f t="shared" si="3"/>
        <v>0.125</v>
      </c>
      <c r="K49" s="41">
        <f t="shared" si="4"/>
        <v>0.25</v>
      </c>
      <c r="L49" s="35">
        <f t="shared" si="5"/>
        <v>-0.125</v>
      </c>
      <c r="P49" s="279">
        <f>P45/13</f>
        <v>4.2307692307692308</v>
      </c>
      <c r="Q49" s="279">
        <f t="shared" ref="Q49:S49" si="10">Q45/13</f>
        <v>1.4615384615384615</v>
      </c>
      <c r="R49" s="279">
        <f t="shared" si="10"/>
        <v>2.6153846153846154</v>
      </c>
      <c r="S49" s="279">
        <f t="shared" si="10"/>
        <v>8.3076923076923084</v>
      </c>
      <c r="T49" s="2" t="s">
        <v>851</v>
      </c>
    </row>
    <row r="50" spans="2:20" x14ac:dyDescent="0.25">
      <c r="B50" s="2">
        <v>16</v>
      </c>
      <c r="C50" s="2" t="s">
        <v>278</v>
      </c>
      <c r="D50" s="14" t="s">
        <v>76</v>
      </c>
      <c r="E50" s="2">
        <v>4</v>
      </c>
      <c r="F50" s="31">
        <v>4</v>
      </c>
      <c r="G50" s="2">
        <v>0</v>
      </c>
      <c r="H50" s="31">
        <f t="shared" si="2"/>
        <v>4</v>
      </c>
      <c r="I50" s="2">
        <f t="shared" si="6"/>
        <v>0</v>
      </c>
      <c r="J50" s="33">
        <f t="shared" si="3"/>
        <v>0.25</v>
      </c>
      <c r="K50" s="34">
        <f t="shared" si="4"/>
        <v>0</v>
      </c>
      <c r="L50" s="35">
        <f t="shared" si="5"/>
        <v>0.25</v>
      </c>
      <c r="M50" s="2" t="s">
        <v>804</v>
      </c>
      <c r="P50" s="272">
        <f>P46/3</f>
        <v>4</v>
      </c>
      <c r="Q50" s="272">
        <f t="shared" ref="Q50:S50" si="11">Q46/3</f>
        <v>2.3333333333333335</v>
      </c>
      <c r="R50" s="272">
        <f t="shared" si="11"/>
        <v>5</v>
      </c>
      <c r="S50" s="272">
        <f t="shared" si="11"/>
        <v>11.333333333333334</v>
      </c>
      <c r="T50" s="249" t="s">
        <v>850</v>
      </c>
    </row>
    <row r="51" spans="2:20" ht="15.75" thickBot="1" x14ac:dyDescent="0.3">
      <c r="B51" s="2">
        <v>17</v>
      </c>
      <c r="C51" s="2" t="s">
        <v>283</v>
      </c>
      <c r="D51" s="25" t="s">
        <v>302</v>
      </c>
      <c r="E51" s="2">
        <v>3</v>
      </c>
      <c r="F51" s="31">
        <v>0</v>
      </c>
      <c r="G51" s="2">
        <v>2</v>
      </c>
      <c r="H51" s="31">
        <f t="shared" si="2"/>
        <v>2</v>
      </c>
      <c r="I51" s="2">
        <f t="shared" si="6"/>
        <v>1</v>
      </c>
      <c r="J51" s="40">
        <f t="shared" si="3"/>
        <v>0</v>
      </c>
      <c r="K51" s="41">
        <f t="shared" si="4"/>
        <v>0.16666666666666666</v>
      </c>
      <c r="L51" s="35">
        <f t="shared" si="5"/>
        <v>-0.16666666666666666</v>
      </c>
      <c r="P51" s="273">
        <f>P44/12</f>
        <v>3</v>
      </c>
      <c r="Q51" s="273">
        <f>Q44/12</f>
        <v>2.75</v>
      </c>
      <c r="R51" s="273">
        <f>R44/12</f>
        <v>3.8333333333333335</v>
      </c>
      <c r="S51" s="273">
        <f>S44/12</f>
        <v>9.5833333333333339</v>
      </c>
      <c r="T51" s="250" t="s">
        <v>285</v>
      </c>
    </row>
    <row r="52" spans="2:20" x14ac:dyDescent="0.25">
      <c r="B52" s="2">
        <v>18</v>
      </c>
      <c r="C52" s="2" t="s">
        <v>283</v>
      </c>
      <c r="D52" s="2" t="s">
        <v>303</v>
      </c>
      <c r="E52" s="2">
        <v>3</v>
      </c>
      <c r="F52" s="31">
        <v>2</v>
      </c>
      <c r="G52" s="2">
        <v>1</v>
      </c>
      <c r="H52" s="31">
        <f t="shared" si="2"/>
        <v>3</v>
      </c>
      <c r="I52" s="2">
        <f t="shared" si="6"/>
        <v>0</v>
      </c>
      <c r="J52" s="40">
        <f t="shared" si="3"/>
        <v>0.125</v>
      </c>
      <c r="K52" s="41">
        <f t="shared" si="4"/>
        <v>8.3333333333333329E-2</v>
      </c>
      <c r="L52" s="35">
        <f t="shared" si="5"/>
        <v>4.1666666666666671E-2</v>
      </c>
      <c r="M52" s="2" t="s">
        <v>806</v>
      </c>
    </row>
    <row r="53" spans="2:20" x14ac:dyDescent="0.25">
      <c r="B53" s="2">
        <v>19</v>
      </c>
      <c r="C53" s="2" t="s">
        <v>283</v>
      </c>
      <c r="D53" s="2" t="s">
        <v>34</v>
      </c>
      <c r="E53" s="2">
        <v>3</v>
      </c>
      <c r="F53" s="31">
        <v>2</v>
      </c>
      <c r="G53" s="2">
        <v>1</v>
      </c>
      <c r="H53" s="31">
        <f t="shared" si="2"/>
        <v>3</v>
      </c>
      <c r="I53" s="2">
        <f t="shared" si="6"/>
        <v>0</v>
      </c>
      <c r="J53" s="40">
        <f t="shared" si="3"/>
        <v>0.125</v>
      </c>
      <c r="K53" s="41">
        <f t="shared" si="4"/>
        <v>8.3333333333333329E-2</v>
      </c>
      <c r="L53" s="35">
        <f t="shared" si="5"/>
        <v>4.1666666666666671E-2</v>
      </c>
      <c r="M53" s="2" t="s">
        <v>806</v>
      </c>
    </row>
    <row r="54" spans="2:20" x14ac:dyDescent="0.25">
      <c r="B54" s="2">
        <v>20</v>
      </c>
      <c r="C54" s="2" t="s">
        <v>286</v>
      </c>
      <c r="D54" s="2" t="s">
        <v>304</v>
      </c>
      <c r="E54" s="2">
        <v>2</v>
      </c>
      <c r="F54" s="31">
        <v>1</v>
      </c>
      <c r="G54" s="2">
        <v>1</v>
      </c>
      <c r="H54" s="31">
        <f t="shared" si="2"/>
        <v>2</v>
      </c>
      <c r="I54" s="2">
        <f t="shared" si="6"/>
        <v>0</v>
      </c>
      <c r="J54" s="40">
        <f t="shared" si="3"/>
        <v>6.25E-2</v>
      </c>
      <c r="K54" s="41">
        <f t="shared" si="4"/>
        <v>8.3333333333333329E-2</v>
      </c>
      <c r="L54" s="35">
        <f t="shared" si="5"/>
        <v>-2.0833333333333329E-2</v>
      </c>
    </row>
    <row r="55" spans="2:20" x14ac:dyDescent="0.25">
      <c r="B55" s="2">
        <v>21</v>
      </c>
      <c r="C55" s="2" t="s">
        <v>286</v>
      </c>
      <c r="D55" s="2" t="s">
        <v>305</v>
      </c>
      <c r="E55" s="2">
        <v>2</v>
      </c>
      <c r="F55" s="31">
        <v>0</v>
      </c>
      <c r="G55" s="2">
        <v>2</v>
      </c>
      <c r="H55" s="31">
        <f t="shared" si="2"/>
        <v>2</v>
      </c>
      <c r="I55" s="2">
        <f t="shared" si="6"/>
        <v>0</v>
      </c>
      <c r="J55" s="40">
        <f t="shared" si="3"/>
        <v>0</v>
      </c>
      <c r="K55" s="41">
        <f t="shared" si="4"/>
        <v>0.16666666666666666</v>
      </c>
      <c r="L55" s="35">
        <f t="shared" si="5"/>
        <v>-0.16666666666666666</v>
      </c>
    </row>
    <row r="56" spans="2:20" x14ac:dyDescent="0.25">
      <c r="B56" s="2">
        <v>22</v>
      </c>
      <c r="C56" s="2" t="s">
        <v>286</v>
      </c>
      <c r="D56" s="2" t="s">
        <v>253</v>
      </c>
      <c r="E56" s="2">
        <v>1</v>
      </c>
      <c r="F56" s="31">
        <v>0</v>
      </c>
      <c r="G56" s="2">
        <v>1</v>
      </c>
      <c r="H56" s="31">
        <f t="shared" si="2"/>
        <v>1</v>
      </c>
      <c r="I56" s="2">
        <f t="shared" si="6"/>
        <v>0</v>
      </c>
      <c r="J56" s="40">
        <f t="shared" si="3"/>
        <v>0</v>
      </c>
      <c r="K56" s="41">
        <f t="shared" si="4"/>
        <v>8.3333333333333329E-2</v>
      </c>
      <c r="L56" s="35">
        <f t="shared" si="5"/>
        <v>-8.3333333333333329E-2</v>
      </c>
    </row>
    <row r="57" spans="2:20" x14ac:dyDescent="0.25">
      <c r="B57" s="2">
        <v>23</v>
      </c>
      <c r="C57" s="2" t="s">
        <v>283</v>
      </c>
      <c r="D57" s="2" t="s">
        <v>306</v>
      </c>
      <c r="E57" s="2">
        <v>1</v>
      </c>
      <c r="F57" s="31">
        <v>0</v>
      </c>
      <c r="G57" s="2">
        <v>1</v>
      </c>
      <c r="H57" s="31">
        <f t="shared" si="2"/>
        <v>1</v>
      </c>
      <c r="I57" s="2">
        <f t="shared" si="6"/>
        <v>0</v>
      </c>
      <c r="J57" s="40">
        <f t="shared" si="3"/>
        <v>0</v>
      </c>
      <c r="K57" s="41">
        <f t="shared" si="4"/>
        <v>8.3333333333333329E-2</v>
      </c>
      <c r="L57" s="35">
        <f t="shared" si="5"/>
        <v>-8.3333333333333329E-2</v>
      </c>
    </row>
    <row r="58" spans="2:20" x14ac:dyDescent="0.25">
      <c r="B58" s="2">
        <v>24</v>
      </c>
      <c r="C58" s="2" t="s">
        <v>283</v>
      </c>
      <c r="D58" s="2" t="s">
        <v>307</v>
      </c>
      <c r="E58" s="2">
        <v>1</v>
      </c>
      <c r="F58" s="31">
        <v>0</v>
      </c>
      <c r="G58" s="2">
        <v>1</v>
      </c>
      <c r="H58" s="31">
        <f t="shared" si="2"/>
        <v>1</v>
      </c>
      <c r="I58" s="2">
        <f t="shared" si="6"/>
        <v>0</v>
      </c>
      <c r="J58" s="40">
        <f t="shared" si="3"/>
        <v>0</v>
      </c>
      <c r="K58" s="41">
        <f t="shared" si="4"/>
        <v>8.3333333333333329E-2</v>
      </c>
      <c r="L58" s="35">
        <f t="shared" si="5"/>
        <v>-8.3333333333333329E-2</v>
      </c>
    </row>
    <row r="59" spans="2:20" x14ac:dyDescent="0.25">
      <c r="B59" s="2">
        <v>25</v>
      </c>
      <c r="C59" s="2" t="s">
        <v>283</v>
      </c>
      <c r="D59" s="2" t="s">
        <v>308</v>
      </c>
      <c r="E59" s="2">
        <v>1</v>
      </c>
      <c r="F59" s="31">
        <v>1</v>
      </c>
      <c r="G59" s="2">
        <v>0</v>
      </c>
      <c r="H59" s="31">
        <f t="shared" si="2"/>
        <v>1</v>
      </c>
      <c r="I59" s="2">
        <f t="shared" si="6"/>
        <v>0</v>
      </c>
      <c r="J59" s="40">
        <f t="shared" si="3"/>
        <v>6.25E-2</v>
      </c>
      <c r="K59" s="41">
        <f t="shared" si="4"/>
        <v>0</v>
      </c>
      <c r="L59" s="35">
        <f t="shared" si="5"/>
        <v>6.25E-2</v>
      </c>
    </row>
    <row r="60" spans="2:20" x14ac:dyDescent="0.25">
      <c r="B60" s="2">
        <v>26</v>
      </c>
      <c r="C60" s="2" t="s">
        <v>286</v>
      </c>
      <c r="D60" s="2" t="s">
        <v>309</v>
      </c>
      <c r="E60" s="2">
        <v>1</v>
      </c>
      <c r="F60" s="31">
        <v>1</v>
      </c>
      <c r="G60" s="2">
        <v>0</v>
      </c>
      <c r="H60" s="31">
        <f t="shared" si="2"/>
        <v>1</v>
      </c>
      <c r="I60" s="2">
        <f t="shared" si="6"/>
        <v>0</v>
      </c>
      <c r="J60" s="40">
        <f t="shared" si="3"/>
        <v>6.25E-2</v>
      </c>
      <c r="K60" s="41">
        <f t="shared" si="4"/>
        <v>0</v>
      </c>
      <c r="L60" s="35">
        <f t="shared" si="5"/>
        <v>6.25E-2</v>
      </c>
    </row>
    <row r="61" spans="2:20" x14ac:dyDescent="0.25">
      <c r="B61" s="2">
        <v>27</v>
      </c>
      <c r="C61" s="2" t="s">
        <v>283</v>
      </c>
      <c r="D61" s="2" t="s">
        <v>310</v>
      </c>
      <c r="E61" s="2">
        <v>1</v>
      </c>
      <c r="F61" s="31">
        <v>0</v>
      </c>
      <c r="G61" s="2">
        <v>1</v>
      </c>
      <c r="H61" s="31">
        <f t="shared" si="2"/>
        <v>1</v>
      </c>
      <c r="I61" s="2">
        <f t="shared" si="6"/>
        <v>0</v>
      </c>
      <c r="J61" s="40">
        <f t="shared" si="3"/>
        <v>0</v>
      </c>
      <c r="K61" s="41">
        <f t="shared" si="4"/>
        <v>8.3333333333333329E-2</v>
      </c>
      <c r="L61" s="35">
        <f t="shared" si="5"/>
        <v>-8.3333333333333329E-2</v>
      </c>
    </row>
    <row r="63" spans="2:20" ht="15.75" thickBot="1" x14ac:dyDescent="0.3">
      <c r="E63" s="43">
        <f>SUM(E35:E61)</f>
        <v>180</v>
      </c>
      <c r="F63" s="44">
        <f>SUM(F35:F61)</f>
        <v>106</v>
      </c>
      <c r="G63" s="43">
        <f>SUM(G35:G61)</f>
        <v>68</v>
      </c>
      <c r="H63" s="44">
        <f>SUM(H35:H61)</f>
        <v>174</v>
      </c>
      <c r="I63" s="43">
        <f>SUM(I35:I61)</f>
        <v>6</v>
      </c>
      <c r="P63" s="2">
        <v>115</v>
      </c>
    </row>
    <row r="64" spans="2:20" ht="15.75" thickTop="1" x14ac:dyDescent="0.25">
      <c r="C64" s="1" t="s">
        <v>267</v>
      </c>
      <c r="D64" s="1" t="s">
        <v>268</v>
      </c>
      <c r="F64" s="2" t="s">
        <v>311</v>
      </c>
      <c r="G64" s="2" t="s">
        <v>831</v>
      </c>
      <c r="K64" s="2" t="s">
        <v>278</v>
      </c>
      <c r="L64" s="2">
        <v>4</v>
      </c>
      <c r="P64" s="2">
        <v>65</v>
      </c>
    </row>
    <row r="65" spans="2:18" x14ac:dyDescent="0.25">
      <c r="B65" s="2">
        <v>1</v>
      </c>
      <c r="C65" s="2" t="s">
        <v>286</v>
      </c>
      <c r="D65" s="2" t="s">
        <v>287</v>
      </c>
      <c r="F65" s="2" t="s">
        <v>313</v>
      </c>
      <c r="K65" s="2" t="s">
        <v>314</v>
      </c>
      <c r="L65" s="2">
        <v>6</v>
      </c>
      <c r="P65" s="2">
        <f>P63+P64</f>
        <v>180</v>
      </c>
    </row>
    <row r="66" spans="2:18" x14ac:dyDescent="0.25">
      <c r="B66" s="2">
        <v>2</v>
      </c>
      <c r="C66" s="2" t="s">
        <v>286</v>
      </c>
      <c r="D66" s="2" t="s">
        <v>296</v>
      </c>
      <c r="F66" s="2" t="s">
        <v>315</v>
      </c>
      <c r="K66" s="2" t="s">
        <v>283</v>
      </c>
      <c r="L66" s="2">
        <v>7</v>
      </c>
    </row>
    <row r="67" spans="2:18" ht="15.75" thickBot="1" x14ac:dyDescent="0.3">
      <c r="B67" s="2">
        <v>3</v>
      </c>
      <c r="C67" s="2" t="s">
        <v>286</v>
      </c>
      <c r="D67" s="2" t="s">
        <v>300</v>
      </c>
      <c r="F67" s="2" t="s">
        <v>316</v>
      </c>
      <c r="L67" s="43">
        <f>SUM(L64:L66)</f>
        <v>17</v>
      </c>
    </row>
    <row r="68" spans="2:18" ht="15.75" thickTop="1" x14ac:dyDescent="0.25">
      <c r="B68" s="2">
        <v>4</v>
      </c>
      <c r="C68" s="2" t="s">
        <v>286</v>
      </c>
      <c r="D68" s="2" t="s">
        <v>301</v>
      </c>
      <c r="F68" s="2" t="s">
        <v>317</v>
      </c>
    </row>
    <row r="69" spans="2:18" x14ac:dyDescent="0.25">
      <c r="B69" s="2">
        <v>5</v>
      </c>
      <c r="C69" s="2" t="s">
        <v>286</v>
      </c>
      <c r="D69" s="2" t="s">
        <v>304</v>
      </c>
    </row>
    <row r="70" spans="2:18" x14ac:dyDescent="0.25">
      <c r="C70" s="2" t="s">
        <v>286</v>
      </c>
      <c r="D70" s="2" t="s">
        <v>305</v>
      </c>
      <c r="F70" s="2" t="s">
        <v>318</v>
      </c>
      <c r="M70" s="3" t="s">
        <v>818</v>
      </c>
      <c r="N70" s="3" t="s">
        <v>819</v>
      </c>
      <c r="P70" s="1" t="s">
        <v>822</v>
      </c>
      <c r="Q70" s="3" t="s">
        <v>820</v>
      </c>
      <c r="R70" s="3" t="s">
        <v>821</v>
      </c>
    </row>
    <row r="71" spans="2:18" x14ac:dyDescent="0.25">
      <c r="C71" s="2" t="s">
        <v>286</v>
      </c>
      <c r="D71" s="2" t="s">
        <v>253</v>
      </c>
      <c r="F71" s="2" t="s">
        <v>319</v>
      </c>
      <c r="M71" s="2" t="s">
        <v>119</v>
      </c>
      <c r="N71" s="2">
        <v>11</v>
      </c>
      <c r="P71" s="2" t="s">
        <v>54</v>
      </c>
      <c r="Q71" s="2" t="s">
        <v>224</v>
      </c>
      <c r="R71" s="2" t="s">
        <v>225</v>
      </c>
    </row>
    <row r="72" spans="2:18" x14ac:dyDescent="0.25">
      <c r="B72" s="2">
        <v>6</v>
      </c>
      <c r="C72" s="2" t="s">
        <v>286</v>
      </c>
      <c r="D72" s="2" t="s">
        <v>309</v>
      </c>
      <c r="F72" s="2" t="s">
        <v>319</v>
      </c>
      <c r="M72" s="2" t="s">
        <v>135</v>
      </c>
      <c r="N72" s="2" t="s">
        <v>136</v>
      </c>
      <c r="P72" s="2" t="s">
        <v>39</v>
      </c>
      <c r="Q72" s="2" t="s">
        <v>232</v>
      </c>
      <c r="R72" s="2" t="s">
        <v>225</v>
      </c>
    </row>
    <row r="73" spans="2:18" x14ac:dyDescent="0.25">
      <c r="B73" s="2">
        <v>7</v>
      </c>
      <c r="C73" s="2" t="s">
        <v>278</v>
      </c>
      <c r="D73" s="2" t="s">
        <v>279</v>
      </c>
      <c r="F73" s="2" t="s">
        <v>320</v>
      </c>
      <c r="M73" s="2" t="s">
        <v>152</v>
      </c>
      <c r="N73" s="20" t="s">
        <v>153</v>
      </c>
      <c r="P73" s="2" t="s">
        <v>54</v>
      </c>
      <c r="Q73" s="13" t="s">
        <v>125</v>
      </c>
      <c r="R73" s="13" t="s">
        <v>126</v>
      </c>
    </row>
    <row r="74" spans="2:18" x14ac:dyDescent="0.25">
      <c r="B74" s="2">
        <v>8</v>
      </c>
      <c r="C74" s="2" t="s">
        <v>278</v>
      </c>
      <c r="D74" s="9" t="s">
        <v>281</v>
      </c>
      <c r="F74" s="2" t="s">
        <v>321</v>
      </c>
      <c r="M74" s="2" t="s">
        <v>66</v>
      </c>
      <c r="N74" s="2" t="s">
        <v>67</v>
      </c>
      <c r="P74" s="2" t="s">
        <v>54</v>
      </c>
      <c r="Q74" s="2" t="s">
        <v>211</v>
      </c>
      <c r="R74" s="2">
        <v>10</v>
      </c>
    </row>
    <row r="75" spans="2:18" x14ac:dyDescent="0.25">
      <c r="B75" s="2">
        <v>9</v>
      </c>
      <c r="C75" s="2" t="s">
        <v>278</v>
      </c>
      <c r="D75" s="8" t="s">
        <v>288</v>
      </c>
      <c r="F75" s="2" t="s">
        <v>322</v>
      </c>
      <c r="M75" s="2" t="s">
        <v>182</v>
      </c>
      <c r="N75" s="2">
        <v>22</v>
      </c>
      <c r="P75" s="2" t="s">
        <v>39</v>
      </c>
      <c r="Q75" s="2" t="s">
        <v>252</v>
      </c>
      <c r="R75" s="2" t="s">
        <v>67</v>
      </c>
    </row>
    <row r="76" spans="2:18" x14ac:dyDescent="0.25">
      <c r="B76" s="2">
        <v>10</v>
      </c>
      <c r="C76" s="2" t="s">
        <v>278</v>
      </c>
      <c r="D76" s="2" t="s">
        <v>289</v>
      </c>
      <c r="F76" s="2" t="s">
        <v>323</v>
      </c>
      <c r="M76" s="2" t="s">
        <v>146</v>
      </c>
      <c r="N76" s="2" t="s">
        <v>815</v>
      </c>
      <c r="P76" s="2" t="s">
        <v>54</v>
      </c>
      <c r="Q76" s="13" t="s">
        <v>218</v>
      </c>
      <c r="R76" s="13">
        <v>30</v>
      </c>
    </row>
    <row r="77" spans="2:18" x14ac:dyDescent="0.25">
      <c r="C77" s="2" t="s">
        <v>278</v>
      </c>
      <c r="D77" s="9" t="s">
        <v>297</v>
      </c>
      <c r="F77" s="2" t="s">
        <v>324</v>
      </c>
      <c r="M77" s="2" t="s">
        <v>57</v>
      </c>
      <c r="N77" s="2" t="s">
        <v>814</v>
      </c>
      <c r="P77" s="2" t="s">
        <v>824</v>
      </c>
      <c r="Q77" s="2" t="s">
        <v>245</v>
      </c>
      <c r="R77" s="2">
        <v>50</v>
      </c>
    </row>
    <row r="78" spans="2:18" x14ac:dyDescent="0.25">
      <c r="C78" s="2" t="s">
        <v>278</v>
      </c>
      <c r="D78" s="8" t="s">
        <v>76</v>
      </c>
      <c r="F78" s="2" t="s">
        <v>325</v>
      </c>
      <c r="M78" s="2" t="s">
        <v>84</v>
      </c>
      <c r="N78" s="2" t="s">
        <v>817</v>
      </c>
      <c r="P78" s="2" t="s">
        <v>54</v>
      </c>
      <c r="Q78" s="2" t="s">
        <v>261</v>
      </c>
      <c r="R78" s="2" t="s">
        <v>262</v>
      </c>
    </row>
    <row r="79" spans="2:18" x14ac:dyDescent="0.25">
      <c r="B79" s="2">
        <v>11</v>
      </c>
      <c r="C79" s="2" t="s">
        <v>283</v>
      </c>
      <c r="D79" s="2" t="s">
        <v>291</v>
      </c>
      <c r="F79" s="2" t="s">
        <v>326</v>
      </c>
      <c r="M79" s="2" t="s">
        <v>74</v>
      </c>
      <c r="N79" s="2">
        <v>100</v>
      </c>
      <c r="P79" s="2" t="s">
        <v>54</v>
      </c>
      <c r="Q79" s="2" t="s">
        <v>199</v>
      </c>
      <c r="R79" s="2" t="s">
        <v>200</v>
      </c>
    </row>
    <row r="80" spans="2:18" x14ac:dyDescent="0.25">
      <c r="B80" s="2">
        <v>12</v>
      </c>
      <c r="C80" s="2" t="s">
        <v>283</v>
      </c>
      <c r="D80" s="16" t="s">
        <v>284</v>
      </c>
      <c r="F80" s="2" t="s">
        <v>167</v>
      </c>
      <c r="M80" s="2" t="s">
        <v>165</v>
      </c>
      <c r="N80" s="2" t="s">
        <v>166</v>
      </c>
      <c r="P80" s="2" t="s">
        <v>54</v>
      </c>
      <c r="Q80" s="13" t="s">
        <v>239</v>
      </c>
      <c r="R80" s="13" t="s">
        <v>240</v>
      </c>
    </row>
    <row r="81" spans="2:20" x14ac:dyDescent="0.25">
      <c r="B81" s="2">
        <v>13</v>
      </c>
      <c r="C81" s="2" t="s">
        <v>283</v>
      </c>
      <c r="D81" s="45" t="s">
        <v>68</v>
      </c>
      <c r="E81" s="16"/>
      <c r="F81" s="2" t="s">
        <v>327</v>
      </c>
      <c r="M81" s="2" t="s">
        <v>93</v>
      </c>
      <c r="N81" s="2">
        <v>150</v>
      </c>
      <c r="P81" s="2" t="s">
        <v>54</v>
      </c>
      <c r="Q81" s="2" t="s">
        <v>190</v>
      </c>
      <c r="R81" s="2" t="s">
        <v>191</v>
      </c>
    </row>
    <row r="82" spans="2:20" x14ac:dyDescent="0.25">
      <c r="B82" s="2">
        <v>14</v>
      </c>
      <c r="C82" s="2" t="s">
        <v>283</v>
      </c>
      <c r="D82" s="18" t="s">
        <v>294</v>
      </c>
      <c r="F82" s="2" t="s">
        <v>328</v>
      </c>
      <c r="M82" s="2" t="s">
        <v>103</v>
      </c>
      <c r="N82" s="2">
        <v>150</v>
      </c>
      <c r="P82" s="2" t="s">
        <v>54</v>
      </c>
      <c r="Q82" s="2" t="s">
        <v>256</v>
      </c>
      <c r="R82" s="2" t="s">
        <v>64</v>
      </c>
      <c r="T82" s="2" t="s">
        <v>823</v>
      </c>
    </row>
    <row r="83" spans="2:20" x14ac:dyDescent="0.25">
      <c r="C83" s="2" t="s">
        <v>283</v>
      </c>
      <c r="D83" s="16" t="s">
        <v>298</v>
      </c>
      <c r="F83" s="2" t="s">
        <v>167</v>
      </c>
      <c r="M83" s="2" t="s">
        <v>25</v>
      </c>
      <c r="N83" s="2" t="s">
        <v>813</v>
      </c>
      <c r="P83" s="2" t="s">
        <v>39</v>
      </c>
    </row>
    <row r="84" spans="2:20" x14ac:dyDescent="0.25">
      <c r="C84" s="2" t="s">
        <v>283</v>
      </c>
      <c r="D84" s="16" t="s">
        <v>299</v>
      </c>
      <c r="F84" s="2" t="s">
        <v>329</v>
      </c>
      <c r="M84" s="2" t="s">
        <v>42</v>
      </c>
      <c r="N84" s="2" t="s">
        <v>813</v>
      </c>
      <c r="P84" s="2" t="s">
        <v>54</v>
      </c>
    </row>
    <row r="85" spans="2:20" x14ac:dyDescent="0.25">
      <c r="C85" s="2" t="s">
        <v>283</v>
      </c>
      <c r="D85" s="45" t="s">
        <v>302</v>
      </c>
      <c r="F85" s="2" t="s">
        <v>328</v>
      </c>
      <c r="M85" s="2" t="s">
        <v>110</v>
      </c>
      <c r="N85" s="2" t="s">
        <v>816</v>
      </c>
      <c r="P85" s="2" t="s">
        <v>39</v>
      </c>
    </row>
    <row r="86" spans="2:20" x14ac:dyDescent="0.25">
      <c r="C86" s="2" t="s">
        <v>283</v>
      </c>
      <c r="D86" s="18" t="s">
        <v>303</v>
      </c>
      <c r="F86" s="2" t="s">
        <v>328</v>
      </c>
      <c r="M86" s="2" t="s">
        <v>174</v>
      </c>
      <c r="N86" s="2" t="s">
        <v>812</v>
      </c>
      <c r="P86" s="2" t="s">
        <v>54</v>
      </c>
    </row>
    <row r="87" spans="2:20" x14ac:dyDescent="0.25">
      <c r="B87" s="2">
        <v>15</v>
      </c>
      <c r="C87" s="2" t="s">
        <v>283</v>
      </c>
      <c r="D87" s="2" t="s">
        <v>34</v>
      </c>
      <c r="F87" s="2" t="s">
        <v>330</v>
      </c>
    </row>
    <row r="88" spans="2:20" x14ac:dyDescent="0.25">
      <c r="B88" s="2">
        <v>16</v>
      </c>
      <c r="C88" s="2" t="s">
        <v>283</v>
      </c>
      <c r="D88" s="2" t="s">
        <v>307</v>
      </c>
      <c r="F88" s="2" t="s">
        <v>331</v>
      </c>
      <c r="Q88" s="2" t="s">
        <v>828</v>
      </c>
      <c r="R88" s="2" t="s">
        <v>829</v>
      </c>
    </row>
    <row r="89" spans="2:20" x14ac:dyDescent="0.25">
      <c r="B89" s="2">
        <v>17</v>
      </c>
      <c r="C89" s="2" t="s">
        <v>283</v>
      </c>
      <c r="D89" s="2" t="s">
        <v>308</v>
      </c>
      <c r="F89" s="2" t="s">
        <v>332</v>
      </c>
      <c r="P89" s="2" t="s">
        <v>825</v>
      </c>
      <c r="Q89" s="38">
        <f>5/16</f>
        <v>0.3125</v>
      </c>
      <c r="R89" s="38">
        <f>6/11</f>
        <v>0.54545454545454541</v>
      </c>
    </row>
    <row r="90" spans="2:20" x14ac:dyDescent="0.25">
      <c r="C90" s="2" t="s">
        <v>283</v>
      </c>
      <c r="D90" s="2" t="s">
        <v>310</v>
      </c>
      <c r="F90" s="2" t="s">
        <v>333</v>
      </c>
      <c r="P90" s="2" t="s">
        <v>826</v>
      </c>
      <c r="Q90" s="38">
        <f>11/16</f>
        <v>0.6875</v>
      </c>
      <c r="R90" s="38">
        <f>5/11</f>
        <v>0.45454545454545453</v>
      </c>
    </row>
    <row r="91" spans="2:20" x14ac:dyDescent="0.25">
      <c r="C91" s="2" t="s">
        <v>283</v>
      </c>
      <c r="D91" s="2" t="s">
        <v>334</v>
      </c>
      <c r="F91" s="2" t="s">
        <v>335</v>
      </c>
      <c r="L91" s="2">
        <f>5/16</f>
        <v>0.3125</v>
      </c>
    </row>
    <row r="92" spans="2:20" x14ac:dyDescent="0.25">
      <c r="D92" s="2" t="s">
        <v>336</v>
      </c>
    </row>
    <row r="93" spans="2:20" x14ac:dyDescent="0.25">
      <c r="D93" s="2" t="s">
        <v>337</v>
      </c>
    </row>
    <row r="94" spans="2:20" x14ac:dyDescent="0.25">
      <c r="D94" s="2" t="s">
        <v>338</v>
      </c>
    </row>
    <row r="97" spans="3:17" x14ac:dyDescent="0.25">
      <c r="C97" s="1" t="s">
        <v>267</v>
      </c>
      <c r="D97" s="3" t="s">
        <v>268</v>
      </c>
      <c r="E97" s="3" t="s">
        <v>269</v>
      </c>
      <c r="F97" s="28" t="s">
        <v>270</v>
      </c>
      <c r="G97" s="3" t="s">
        <v>271</v>
      </c>
      <c r="I97" s="3" t="s">
        <v>758</v>
      </c>
      <c r="J97" s="3" t="s">
        <v>790</v>
      </c>
      <c r="K97" s="3" t="s">
        <v>791</v>
      </c>
      <c r="P97" s="2" t="s">
        <v>792</v>
      </c>
      <c r="Q97" s="2" t="s">
        <v>827</v>
      </c>
    </row>
    <row r="98" spans="3:17" x14ac:dyDescent="0.25">
      <c r="C98" s="2" t="s">
        <v>278</v>
      </c>
      <c r="D98" s="26" t="s">
        <v>279</v>
      </c>
      <c r="E98" s="2">
        <v>25</v>
      </c>
      <c r="F98" s="31">
        <v>15</v>
      </c>
      <c r="G98" s="2">
        <v>7</v>
      </c>
      <c r="H98" s="48">
        <v>1</v>
      </c>
      <c r="I98" s="26" t="s">
        <v>279</v>
      </c>
      <c r="J98" s="26" t="s">
        <v>279</v>
      </c>
      <c r="K98" s="18" t="s">
        <v>294</v>
      </c>
      <c r="P98" s="2" t="s">
        <v>613</v>
      </c>
      <c r="Q98" s="2">
        <v>31.37</v>
      </c>
    </row>
    <row r="99" spans="3:17" x14ac:dyDescent="0.25">
      <c r="C99" s="2" t="s">
        <v>278</v>
      </c>
      <c r="D99" s="9" t="s">
        <v>281</v>
      </c>
      <c r="E99" s="2">
        <v>17</v>
      </c>
      <c r="F99" s="31">
        <v>14</v>
      </c>
      <c r="G99" s="2">
        <v>3</v>
      </c>
      <c r="H99" s="48">
        <v>2</v>
      </c>
      <c r="I99" s="9" t="s">
        <v>281</v>
      </c>
      <c r="J99" s="11" t="s">
        <v>287</v>
      </c>
      <c r="K99" s="26" t="s">
        <v>27</v>
      </c>
      <c r="P99" s="2" t="s">
        <v>68</v>
      </c>
      <c r="Q99" s="2">
        <v>29.87</v>
      </c>
    </row>
    <row r="100" spans="3:17" x14ac:dyDescent="0.25">
      <c r="C100" s="2" t="s">
        <v>283</v>
      </c>
      <c r="D100" s="16" t="s">
        <v>284</v>
      </c>
      <c r="E100" s="2">
        <v>14</v>
      </c>
      <c r="F100" s="31">
        <v>9</v>
      </c>
      <c r="G100" s="2">
        <v>5</v>
      </c>
      <c r="H100" s="48">
        <v>3</v>
      </c>
      <c r="I100" s="8" t="s">
        <v>288</v>
      </c>
      <c r="J100" s="18" t="s">
        <v>294</v>
      </c>
      <c r="K100" s="10" t="s">
        <v>68</v>
      </c>
      <c r="P100" s="2" t="s">
        <v>794</v>
      </c>
      <c r="Q100" s="2">
        <v>28.89</v>
      </c>
    </row>
    <row r="101" spans="3:17" x14ac:dyDescent="0.25">
      <c r="C101" s="2" t="s">
        <v>286</v>
      </c>
      <c r="D101" s="11" t="s">
        <v>287</v>
      </c>
      <c r="E101" s="2">
        <v>14</v>
      </c>
      <c r="F101" s="31">
        <v>7</v>
      </c>
      <c r="G101" s="2">
        <v>7</v>
      </c>
      <c r="H101" s="48">
        <v>4</v>
      </c>
      <c r="I101" s="16" t="s">
        <v>284</v>
      </c>
      <c r="J101" s="16" t="s">
        <v>284</v>
      </c>
      <c r="K101" s="2" t="s">
        <v>303</v>
      </c>
      <c r="P101" s="2" t="s">
        <v>793</v>
      </c>
      <c r="Q101" s="2">
        <v>24.49</v>
      </c>
    </row>
    <row r="102" spans="3:17" x14ac:dyDescent="0.25">
      <c r="C102" s="2" t="s">
        <v>283</v>
      </c>
      <c r="D102" s="10" t="s">
        <v>68</v>
      </c>
      <c r="E102" s="2">
        <v>14</v>
      </c>
      <c r="F102" s="31">
        <v>9</v>
      </c>
      <c r="G102" s="2">
        <v>5</v>
      </c>
      <c r="H102" s="48">
        <v>5</v>
      </c>
      <c r="I102" s="10" t="s">
        <v>68</v>
      </c>
      <c r="J102" s="10" t="s">
        <v>68</v>
      </c>
      <c r="K102" s="16" t="s">
        <v>284</v>
      </c>
      <c r="P102" s="2" t="s">
        <v>47</v>
      </c>
      <c r="Q102" s="2">
        <v>24.39</v>
      </c>
    </row>
    <row r="103" spans="3:17" x14ac:dyDescent="0.25">
      <c r="C103" s="2" t="s">
        <v>278</v>
      </c>
      <c r="D103" s="8" t="s">
        <v>288</v>
      </c>
      <c r="E103" s="2">
        <v>13</v>
      </c>
      <c r="F103" s="31">
        <v>12</v>
      </c>
      <c r="G103" s="2">
        <v>1</v>
      </c>
      <c r="H103" s="48">
        <v>6</v>
      </c>
      <c r="I103" s="7" t="s">
        <v>289</v>
      </c>
      <c r="J103" s="6" t="s">
        <v>291</v>
      </c>
      <c r="K103" s="6" t="s">
        <v>291</v>
      </c>
      <c r="P103" s="2" t="s">
        <v>34</v>
      </c>
      <c r="Q103" s="2">
        <v>22.51</v>
      </c>
    </row>
    <row r="104" spans="3:17" x14ac:dyDescent="0.25">
      <c r="C104" s="2" t="s">
        <v>278</v>
      </c>
      <c r="D104" s="7" t="s">
        <v>289</v>
      </c>
      <c r="E104" s="2">
        <v>12</v>
      </c>
      <c r="F104" s="31">
        <v>8</v>
      </c>
      <c r="G104" s="2">
        <v>4</v>
      </c>
      <c r="H104" s="48">
        <v>7</v>
      </c>
      <c r="I104" s="11" t="s">
        <v>287</v>
      </c>
      <c r="J104" s="7" t="s">
        <v>289</v>
      </c>
      <c r="K104" s="2" t="s">
        <v>34</v>
      </c>
      <c r="P104" s="2" t="s">
        <v>80</v>
      </c>
      <c r="Q104" s="2">
        <v>21.65</v>
      </c>
    </row>
    <row r="105" spans="3:17" x14ac:dyDescent="0.25">
      <c r="C105" s="2" t="s">
        <v>283</v>
      </c>
      <c r="D105" s="6" t="s">
        <v>291</v>
      </c>
      <c r="E105" s="2">
        <v>11</v>
      </c>
      <c r="F105" s="31">
        <v>6</v>
      </c>
      <c r="G105" s="2">
        <v>5</v>
      </c>
      <c r="H105" s="48">
        <v>8</v>
      </c>
      <c r="I105" s="6" t="s">
        <v>291</v>
      </c>
      <c r="J105" s="21" t="s">
        <v>299</v>
      </c>
      <c r="K105" s="7" t="s">
        <v>289</v>
      </c>
      <c r="P105" s="2" t="s">
        <v>156</v>
      </c>
      <c r="Q105" s="2">
        <v>21.37</v>
      </c>
    </row>
    <row r="106" spans="3:17" x14ac:dyDescent="0.25">
      <c r="C106" s="2" t="s">
        <v>283</v>
      </c>
      <c r="D106" s="18" t="s">
        <v>294</v>
      </c>
      <c r="E106" s="2">
        <v>7</v>
      </c>
      <c r="F106" s="31">
        <v>1</v>
      </c>
      <c r="G106" s="2">
        <v>6</v>
      </c>
      <c r="H106" s="48">
        <v>9</v>
      </c>
      <c r="I106" s="5" t="s">
        <v>296</v>
      </c>
      <c r="J106" s="9" t="s">
        <v>281</v>
      </c>
      <c r="K106" s="4" t="s">
        <v>156</v>
      </c>
      <c r="P106" s="2" t="s">
        <v>795</v>
      </c>
      <c r="Q106" s="2">
        <v>20.81</v>
      </c>
    </row>
    <row r="107" spans="3:17" x14ac:dyDescent="0.25">
      <c r="C107" s="2" t="s">
        <v>286</v>
      </c>
      <c r="D107" s="5" t="s">
        <v>296</v>
      </c>
      <c r="E107" s="2">
        <v>6</v>
      </c>
      <c r="F107" s="31">
        <v>6</v>
      </c>
      <c r="G107" s="2">
        <v>0</v>
      </c>
      <c r="H107" s="48">
        <v>10</v>
      </c>
      <c r="I107" s="15" t="s">
        <v>300</v>
      </c>
      <c r="J107" s="12" t="s">
        <v>298</v>
      </c>
      <c r="K107" s="11" t="s">
        <v>287</v>
      </c>
      <c r="P107" s="2" t="s">
        <v>105</v>
      </c>
      <c r="Q107" s="2">
        <v>18.75</v>
      </c>
    </row>
    <row r="108" spans="3:17" x14ac:dyDescent="0.25">
      <c r="C108" s="2" t="s">
        <v>278</v>
      </c>
      <c r="D108" s="19" t="s">
        <v>297</v>
      </c>
      <c r="E108" s="2">
        <v>4</v>
      </c>
      <c r="F108" s="31">
        <v>3</v>
      </c>
      <c r="G108" s="2">
        <v>1</v>
      </c>
      <c r="H108" s="48">
        <v>11</v>
      </c>
      <c r="I108" s="14" t="s">
        <v>76</v>
      </c>
      <c r="J108" s="42" t="s">
        <v>301</v>
      </c>
      <c r="K108" s="9" t="s">
        <v>281</v>
      </c>
      <c r="P108" s="2" t="s">
        <v>798</v>
      </c>
      <c r="Q108" s="2">
        <v>17.05</v>
      </c>
    </row>
    <row r="109" spans="3:17" x14ac:dyDescent="0.25">
      <c r="C109" s="2" t="s">
        <v>283</v>
      </c>
      <c r="D109" s="12" t="s">
        <v>298</v>
      </c>
      <c r="E109" s="2">
        <v>5</v>
      </c>
      <c r="F109" s="31">
        <v>2</v>
      </c>
      <c r="G109" s="2">
        <v>3</v>
      </c>
      <c r="H109" s="48">
        <v>12</v>
      </c>
      <c r="I109" s="19" t="s">
        <v>297</v>
      </c>
      <c r="J109" s="235" t="s">
        <v>302</v>
      </c>
      <c r="K109" s="8" t="s">
        <v>798</v>
      </c>
      <c r="P109" s="2" t="s">
        <v>799</v>
      </c>
      <c r="Q109" s="2">
        <v>11.03</v>
      </c>
    </row>
    <row r="110" spans="3:17" ht="15.75" thickBot="1" x14ac:dyDescent="0.3">
      <c r="C110" s="2" t="s">
        <v>283</v>
      </c>
      <c r="D110" s="21" t="s">
        <v>299</v>
      </c>
      <c r="E110" s="2">
        <v>6</v>
      </c>
      <c r="F110" s="31">
        <v>1</v>
      </c>
      <c r="G110" s="2">
        <v>4</v>
      </c>
      <c r="H110" s="48">
        <v>13</v>
      </c>
      <c r="I110" s="12" t="s">
        <v>298</v>
      </c>
      <c r="J110" s="243" t="s">
        <v>305</v>
      </c>
      <c r="K110" s="2" t="s">
        <v>304</v>
      </c>
      <c r="P110" s="2" t="s">
        <v>655</v>
      </c>
      <c r="Q110" s="2">
        <v>10.72</v>
      </c>
    </row>
    <row r="111" spans="3:17" ht="15.75" thickTop="1" x14ac:dyDescent="0.25">
      <c r="C111" s="2" t="s">
        <v>286</v>
      </c>
      <c r="D111" s="15" t="s">
        <v>300</v>
      </c>
      <c r="E111" s="2">
        <v>4</v>
      </c>
      <c r="F111" s="31">
        <v>4</v>
      </c>
      <c r="G111" s="2">
        <v>0</v>
      </c>
      <c r="H111" s="48">
        <v>14</v>
      </c>
      <c r="I111" s="42" t="s">
        <v>301</v>
      </c>
      <c r="J111" s="8" t="s">
        <v>288</v>
      </c>
      <c r="K111" s="21" t="s">
        <v>655</v>
      </c>
      <c r="P111" s="2" t="s">
        <v>79</v>
      </c>
      <c r="Q111" s="2">
        <v>10.56</v>
      </c>
    </row>
    <row r="112" spans="3:17" x14ac:dyDescent="0.25">
      <c r="C112" s="2" t="s">
        <v>286</v>
      </c>
      <c r="D112" s="42" t="s">
        <v>301</v>
      </c>
      <c r="E112" s="2">
        <v>5</v>
      </c>
      <c r="F112" s="31">
        <v>2</v>
      </c>
      <c r="G112" s="2">
        <v>3</v>
      </c>
      <c r="H112" s="48">
        <v>15</v>
      </c>
      <c r="I112" s="2" t="s">
        <v>303</v>
      </c>
      <c r="J112" s="19" t="s">
        <v>297</v>
      </c>
      <c r="K112" s="8" t="s">
        <v>803</v>
      </c>
      <c r="P112" s="2" t="s">
        <v>797</v>
      </c>
      <c r="Q112" s="2">
        <v>10.55</v>
      </c>
    </row>
    <row r="113" spans="3:17" x14ac:dyDescent="0.25">
      <c r="C113" s="2" t="s">
        <v>278</v>
      </c>
      <c r="D113" s="14" t="s">
        <v>76</v>
      </c>
      <c r="E113" s="2">
        <v>4</v>
      </c>
      <c r="F113" s="31">
        <v>4</v>
      </c>
      <c r="G113" s="2">
        <v>0</v>
      </c>
      <c r="H113" s="48">
        <v>16</v>
      </c>
      <c r="I113" s="111" t="s">
        <v>34</v>
      </c>
      <c r="J113" s="2" t="s">
        <v>303</v>
      </c>
      <c r="K113" s="2" t="s">
        <v>797</v>
      </c>
      <c r="P113" s="2" t="s">
        <v>796</v>
      </c>
      <c r="Q113" s="2">
        <v>10.52</v>
      </c>
    </row>
    <row r="114" spans="3:17" x14ac:dyDescent="0.25">
      <c r="C114" s="2" t="s">
        <v>283</v>
      </c>
      <c r="D114" s="25" t="s">
        <v>302</v>
      </c>
      <c r="E114" s="2">
        <v>3</v>
      </c>
      <c r="F114" s="31">
        <v>0</v>
      </c>
      <c r="G114" s="2">
        <v>2</v>
      </c>
      <c r="H114" s="48">
        <v>17</v>
      </c>
      <c r="I114" s="18" t="s">
        <v>294</v>
      </c>
      <c r="J114" s="2" t="s">
        <v>34</v>
      </c>
      <c r="K114" s="12" t="s">
        <v>298</v>
      </c>
      <c r="P114" s="2" t="s">
        <v>601</v>
      </c>
      <c r="Q114" s="2">
        <v>9.36</v>
      </c>
    </row>
    <row r="115" spans="3:17" x14ac:dyDescent="0.25">
      <c r="C115" s="2" t="s">
        <v>283</v>
      </c>
      <c r="D115" s="2" t="s">
        <v>303</v>
      </c>
      <c r="E115" s="2">
        <v>3</v>
      </c>
      <c r="F115" s="31">
        <v>2</v>
      </c>
      <c r="G115" s="2">
        <v>1</v>
      </c>
      <c r="H115" s="48">
        <v>18</v>
      </c>
      <c r="I115" s="21" t="s">
        <v>299</v>
      </c>
      <c r="J115" s="111" t="s">
        <v>304</v>
      </c>
      <c r="K115" s="15" t="s">
        <v>300</v>
      </c>
      <c r="P115" s="2" t="s">
        <v>600</v>
      </c>
      <c r="Q115" s="2">
        <v>8.6199999999999992</v>
      </c>
    </row>
    <row r="116" spans="3:17" ht="15.75" thickBot="1" x14ac:dyDescent="0.3">
      <c r="C116" s="2" t="s">
        <v>283</v>
      </c>
      <c r="D116" s="2" t="s">
        <v>34</v>
      </c>
      <c r="E116" s="2">
        <v>3</v>
      </c>
      <c r="F116" s="31">
        <v>2</v>
      </c>
      <c r="G116" s="2">
        <v>1</v>
      </c>
      <c r="H116" s="48">
        <v>19</v>
      </c>
      <c r="I116" s="243" t="s">
        <v>304</v>
      </c>
      <c r="J116" s="236" t="s">
        <v>253</v>
      </c>
      <c r="K116" s="5" t="s">
        <v>296</v>
      </c>
      <c r="P116" s="2" t="s">
        <v>800</v>
      </c>
      <c r="Q116" s="2">
        <v>8.39</v>
      </c>
    </row>
    <row r="117" spans="3:17" ht="15.75" thickTop="1" x14ac:dyDescent="0.25">
      <c r="C117" s="2" t="s">
        <v>286</v>
      </c>
      <c r="D117" s="2" t="s">
        <v>304</v>
      </c>
      <c r="E117" s="2">
        <v>2</v>
      </c>
      <c r="F117" s="31">
        <v>1</v>
      </c>
      <c r="G117" s="2">
        <v>1</v>
      </c>
      <c r="H117" s="48">
        <v>20</v>
      </c>
      <c r="I117" s="236" t="s">
        <v>308</v>
      </c>
      <c r="J117" s="236" t="s">
        <v>306</v>
      </c>
      <c r="K117" s="14" t="s">
        <v>76</v>
      </c>
      <c r="P117" s="2" t="s">
        <v>167</v>
      </c>
      <c r="Q117" s="2">
        <v>6.77</v>
      </c>
    </row>
    <row r="118" spans="3:17" x14ac:dyDescent="0.25">
      <c r="C118" s="2" t="s">
        <v>286</v>
      </c>
      <c r="D118" s="2" t="s">
        <v>305</v>
      </c>
      <c r="E118" s="2">
        <v>2</v>
      </c>
      <c r="F118" s="31">
        <v>0</v>
      </c>
      <c r="G118" s="2">
        <v>2</v>
      </c>
      <c r="H118" s="48">
        <v>21</v>
      </c>
      <c r="I118" s="237" t="s">
        <v>309</v>
      </c>
      <c r="J118" s="236" t="s">
        <v>307</v>
      </c>
      <c r="K118" s="21" t="s">
        <v>167</v>
      </c>
      <c r="P118" s="2" t="s">
        <v>801</v>
      </c>
      <c r="Q118" s="2">
        <v>5.71</v>
      </c>
    </row>
    <row r="119" spans="3:17" x14ac:dyDescent="0.25">
      <c r="C119" s="2" t="s">
        <v>286</v>
      </c>
      <c r="D119" s="2" t="s">
        <v>253</v>
      </c>
      <c r="E119" s="2">
        <v>1</v>
      </c>
      <c r="F119" s="31">
        <v>0</v>
      </c>
      <c r="G119" s="2">
        <v>1</v>
      </c>
      <c r="H119" s="48">
        <v>22</v>
      </c>
      <c r="J119" s="237" t="s">
        <v>310</v>
      </c>
      <c r="K119" s="19" t="s">
        <v>801</v>
      </c>
      <c r="P119" s="2" t="s">
        <v>802</v>
      </c>
      <c r="Q119" s="2">
        <v>4.71</v>
      </c>
    </row>
    <row r="120" spans="3:17" x14ac:dyDescent="0.25">
      <c r="C120" s="2" t="s">
        <v>283</v>
      </c>
      <c r="D120" s="2" t="s">
        <v>306</v>
      </c>
      <c r="E120" s="2">
        <v>1</v>
      </c>
      <c r="F120" s="31">
        <v>0</v>
      </c>
      <c r="G120" s="2">
        <v>1</v>
      </c>
      <c r="H120" s="48">
        <v>23</v>
      </c>
      <c r="K120" s="30" t="s">
        <v>802</v>
      </c>
      <c r="Q120" s="2">
        <v>3.93</v>
      </c>
    </row>
    <row r="121" spans="3:17" x14ac:dyDescent="0.25">
      <c r="C121" s="2" t="s">
        <v>283</v>
      </c>
      <c r="D121" s="2" t="s">
        <v>307</v>
      </c>
      <c r="E121" s="2">
        <v>1</v>
      </c>
      <c r="F121" s="31">
        <v>0</v>
      </c>
      <c r="G121" s="2">
        <v>1</v>
      </c>
    </row>
    <row r="122" spans="3:17" x14ac:dyDescent="0.25">
      <c r="C122" s="2" t="s">
        <v>283</v>
      </c>
      <c r="D122" s="2" t="s">
        <v>308</v>
      </c>
      <c r="E122" s="2">
        <v>1</v>
      </c>
      <c r="F122" s="31">
        <v>1</v>
      </c>
      <c r="G122" s="2">
        <v>0</v>
      </c>
      <c r="I122" s="2" t="s">
        <v>305</v>
      </c>
      <c r="K122" s="2" t="s">
        <v>802</v>
      </c>
    </row>
    <row r="123" spans="3:17" x14ac:dyDescent="0.25">
      <c r="C123" s="2" t="s">
        <v>286</v>
      </c>
      <c r="D123" s="2" t="s">
        <v>309</v>
      </c>
      <c r="E123" s="2">
        <v>1</v>
      </c>
      <c r="F123" s="31">
        <v>1</v>
      </c>
      <c r="G123" s="2">
        <v>0</v>
      </c>
      <c r="I123" s="2" t="s">
        <v>811</v>
      </c>
    </row>
    <row r="124" spans="3:17" x14ac:dyDescent="0.25">
      <c r="C124" s="2" t="s">
        <v>283</v>
      </c>
      <c r="D124" s="2" t="s">
        <v>310</v>
      </c>
      <c r="E124" s="2">
        <v>1</v>
      </c>
      <c r="F124" s="31">
        <v>0</v>
      </c>
      <c r="G124" s="2">
        <v>1</v>
      </c>
      <c r="I124" s="2" t="s">
        <v>301</v>
      </c>
    </row>
    <row r="126" spans="3:17" ht="15.75" thickBot="1" x14ac:dyDescent="0.3">
      <c r="E126" s="43">
        <f>SUM(E98:E124)</f>
        <v>180</v>
      </c>
      <c r="F126" s="44">
        <f>SUM(F98:F124)</f>
        <v>110</v>
      </c>
      <c r="G126" s="43">
        <f>SUM(G98:G124)</f>
        <v>65</v>
      </c>
    </row>
    <row r="127" spans="3:17" ht="15.75" thickTop="1" x14ac:dyDescent="0.25">
      <c r="F127" s="2" t="s">
        <v>311</v>
      </c>
      <c r="G127" s="2" t="s">
        <v>312</v>
      </c>
    </row>
  </sheetData>
  <sortState ref="P99:Q121">
    <sortCondition descending="1" ref="Q98:Q120"/>
  </sortState>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15"/>
  <sheetViews>
    <sheetView topLeftCell="A7" workbookViewId="0">
      <selection activeCell="M15" sqref="G15:M15"/>
    </sheetView>
  </sheetViews>
  <sheetFormatPr defaultRowHeight="15" x14ac:dyDescent="0.25"/>
  <cols>
    <col min="7" max="7" width="9.7109375" customWidth="1"/>
  </cols>
  <sheetData>
    <row r="1" spans="1:22" x14ac:dyDescent="0.25">
      <c r="A1" s="3" t="s">
        <v>2</v>
      </c>
      <c r="B1" s="3" t="s">
        <v>3</v>
      </c>
      <c r="C1" s="3" t="s">
        <v>339</v>
      </c>
      <c r="D1" s="3" t="s">
        <v>4</v>
      </c>
      <c r="E1" s="46" t="s">
        <v>340</v>
      </c>
      <c r="F1" s="46" t="s">
        <v>341</v>
      </c>
      <c r="G1" s="3" t="s">
        <v>5</v>
      </c>
      <c r="H1" s="3" t="s">
        <v>6</v>
      </c>
      <c r="I1" s="3" t="s">
        <v>7</v>
      </c>
      <c r="J1" s="3" t="s">
        <v>8</v>
      </c>
      <c r="K1" s="3" t="s">
        <v>9</v>
      </c>
      <c r="L1" s="3" t="s">
        <v>10</v>
      </c>
      <c r="M1" s="3" t="s">
        <v>11</v>
      </c>
      <c r="N1" s="3" t="s">
        <v>12</v>
      </c>
      <c r="O1" s="3" t="s">
        <v>13</v>
      </c>
      <c r="P1" s="3" t="s">
        <v>14</v>
      </c>
      <c r="Q1" s="3" t="s">
        <v>15</v>
      </c>
      <c r="R1" s="3" t="s">
        <v>16</v>
      </c>
      <c r="S1" s="3" t="s">
        <v>17</v>
      </c>
      <c r="T1" s="3" t="s">
        <v>18</v>
      </c>
      <c r="U1" s="3" t="s">
        <v>19</v>
      </c>
      <c r="V1" s="3" t="s">
        <v>20</v>
      </c>
    </row>
    <row r="2" spans="1:22" x14ac:dyDescent="0.25">
      <c r="A2" s="2" t="s">
        <v>24</v>
      </c>
      <c r="B2" s="2" t="s">
        <v>25</v>
      </c>
      <c r="C2" s="2" t="s">
        <v>342</v>
      </c>
      <c r="D2" s="2" t="s">
        <v>26</v>
      </c>
      <c r="E2" s="47">
        <v>0.2</v>
      </c>
      <c r="F2" t="s">
        <v>343</v>
      </c>
      <c r="G2" s="4" t="s">
        <v>27</v>
      </c>
      <c r="H2" s="5" t="s">
        <v>28</v>
      </c>
      <c r="I2" s="6" t="s">
        <v>29</v>
      </c>
      <c r="J2" s="7" t="s">
        <v>30</v>
      </c>
      <c r="K2" s="8" t="s">
        <v>31</v>
      </c>
      <c r="L2" s="9" t="s">
        <v>32</v>
      </c>
      <c r="M2" s="10" t="s">
        <v>33</v>
      </c>
      <c r="N2" s="2" t="s">
        <v>34</v>
      </c>
      <c r="O2" s="11" t="s">
        <v>35</v>
      </c>
      <c r="P2" s="12" t="s">
        <v>36</v>
      </c>
      <c r="Q2" s="13"/>
      <c r="R2" s="2"/>
      <c r="S2" s="2">
        <v>4</v>
      </c>
      <c r="T2" s="2">
        <v>2</v>
      </c>
      <c r="U2" s="2">
        <v>4</v>
      </c>
      <c r="V2" s="2">
        <f t="shared" ref="V2:V18" si="0">SUM(S2:U2)</f>
        <v>10</v>
      </c>
    </row>
    <row r="3" spans="1:22" x14ac:dyDescent="0.25">
      <c r="A3" s="2" t="s">
        <v>41</v>
      </c>
      <c r="B3" s="2" t="s">
        <v>42</v>
      </c>
      <c r="C3" s="2" t="s">
        <v>344</v>
      </c>
      <c r="D3" s="2" t="s">
        <v>43</v>
      </c>
      <c r="E3" s="47">
        <v>0.2</v>
      </c>
      <c r="F3" t="s">
        <v>345</v>
      </c>
      <c r="G3" s="4" t="s">
        <v>44</v>
      </c>
      <c r="H3" s="8" t="s">
        <v>45</v>
      </c>
      <c r="I3" s="14" t="s">
        <v>46</v>
      </c>
      <c r="J3" s="6" t="s">
        <v>47</v>
      </c>
      <c r="K3" s="5" t="s">
        <v>48</v>
      </c>
      <c r="L3" s="15" t="s">
        <v>49</v>
      </c>
      <c r="M3" s="16" t="s">
        <v>50</v>
      </c>
      <c r="N3" s="10" t="s">
        <v>51</v>
      </c>
      <c r="O3" s="2"/>
      <c r="P3" s="2"/>
      <c r="Q3" s="2"/>
      <c r="R3" s="2"/>
      <c r="S3" s="2">
        <v>3</v>
      </c>
      <c r="T3" s="2">
        <v>2</v>
      </c>
      <c r="U3" s="2">
        <v>3</v>
      </c>
      <c r="V3" s="2">
        <f t="shared" si="0"/>
        <v>8</v>
      </c>
    </row>
    <row r="4" spans="1:22" x14ac:dyDescent="0.25">
      <c r="A4" s="2" t="s">
        <v>56</v>
      </c>
      <c r="B4" s="2" t="s">
        <v>57</v>
      </c>
      <c r="C4" s="2"/>
      <c r="D4" s="2" t="s">
        <v>58</v>
      </c>
      <c r="E4" s="47">
        <v>0.2</v>
      </c>
      <c r="F4" t="s">
        <v>346</v>
      </c>
      <c r="G4" s="4" t="s">
        <v>27</v>
      </c>
      <c r="H4" s="8" t="s">
        <v>45</v>
      </c>
      <c r="I4" s="17" t="s">
        <v>59</v>
      </c>
      <c r="J4" s="9" t="s">
        <v>60</v>
      </c>
      <c r="K4" s="11" t="s">
        <v>61</v>
      </c>
      <c r="L4" s="2"/>
      <c r="M4" s="2"/>
      <c r="N4" s="2"/>
      <c r="O4" s="2"/>
      <c r="P4" s="2"/>
      <c r="Q4" s="2"/>
      <c r="R4" s="2"/>
      <c r="S4" s="2">
        <v>4</v>
      </c>
      <c r="T4" s="2">
        <v>1</v>
      </c>
      <c r="U4" s="2">
        <v>0</v>
      </c>
      <c r="V4" s="2">
        <f t="shared" si="0"/>
        <v>5</v>
      </c>
    </row>
    <row r="5" spans="1:22" x14ac:dyDescent="0.25">
      <c r="A5" s="2" t="s">
        <v>65</v>
      </c>
      <c r="B5" s="2" t="s">
        <v>66</v>
      </c>
      <c r="C5" s="2"/>
      <c r="D5" s="2" t="s">
        <v>67</v>
      </c>
      <c r="E5" s="48" t="s">
        <v>347</v>
      </c>
      <c r="F5" s="2" t="s">
        <v>348</v>
      </c>
      <c r="G5" s="16" t="s">
        <v>50</v>
      </c>
      <c r="H5" s="10" t="s">
        <v>68</v>
      </c>
      <c r="I5" s="4" t="s">
        <v>27</v>
      </c>
      <c r="J5" s="7" t="s">
        <v>69</v>
      </c>
      <c r="K5" s="2"/>
      <c r="L5" s="2"/>
      <c r="M5" s="2"/>
      <c r="N5" s="2"/>
      <c r="O5" s="2"/>
      <c r="P5" s="2"/>
      <c r="Q5" s="2"/>
      <c r="R5" s="2"/>
      <c r="S5" s="2">
        <v>2</v>
      </c>
      <c r="T5" s="2">
        <v>0</v>
      </c>
      <c r="U5" s="2">
        <v>2</v>
      </c>
      <c r="V5" s="2">
        <f t="shared" si="0"/>
        <v>4</v>
      </c>
    </row>
    <row r="6" spans="1:22" x14ac:dyDescent="0.25">
      <c r="A6" s="2" t="s">
        <v>73</v>
      </c>
      <c r="B6" s="2" t="s">
        <v>74</v>
      </c>
      <c r="C6" s="2" t="s">
        <v>349</v>
      </c>
      <c r="D6" s="2" t="s">
        <v>75</v>
      </c>
      <c r="E6" s="47" t="s">
        <v>350</v>
      </c>
      <c r="F6" t="s">
        <v>351</v>
      </c>
      <c r="G6" s="14" t="s">
        <v>76</v>
      </c>
      <c r="H6" s="4" t="s">
        <v>77</v>
      </c>
      <c r="I6" s="9" t="s">
        <v>78</v>
      </c>
      <c r="J6" s="8" t="s">
        <v>79</v>
      </c>
      <c r="K6" s="7" t="s">
        <v>80</v>
      </c>
      <c r="L6" s="2"/>
      <c r="M6" s="2"/>
      <c r="N6" s="2"/>
      <c r="O6" s="2"/>
      <c r="P6" s="2"/>
      <c r="Q6" s="2"/>
      <c r="R6" s="2"/>
      <c r="S6" s="2">
        <v>5</v>
      </c>
      <c r="T6" s="2">
        <v>0</v>
      </c>
      <c r="U6" s="2">
        <v>0</v>
      </c>
      <c r="V6" s="2">
        <f t="shared" si="0"/>
        <v>5</v>
      </c>
    </row>
    <row r="7" spans="1:22" x14ac:dyDescent="0.25">
      <c r="A7" s="2" t="s">
        <v>83</v>
      </c>
      <c r="B7" s="2" t="s">
        <v>84</v>
      </c>
      <c r="C7" s="2"/>
      <c r="D7" s="2" t="s">
        <v>85</v>
      </c>
      <c r="E7" s="48" t="s">
        <v>352</v>
      </c>
      <c r="F7" t="s">
        <v>353</v>
      </c>
      <c r="G7" s="4" t="s">
        <v>27</v>
      </c>
      <c r="H7" s="7" t="s">
        <v>80</v>
      </c>
      <c r="I7" s="9" t="s">
        <v>78</v>
      </c>
      <c r="J7" s="8" t="s">
        <v>79</v>
      </c>
      <c r="K7" s="6" t="s">
        <v>47</v>
      </c>
      <c r="L7" s="11" t="s">
        <v>86</v>
      </c>
      <c r="M7" s="2" t="s">
        <v>87</v>
      </c>
      <c r="N7" s="18" t="s">
        <v>88</v>
      </c>
      <c r="O7" s="2" t="s">
        <v>89</v>
      </c>
      <c r="P7" s="15"/>
      <c r="Q7" s="2"/>
      <c r="R7" s="2"/>
      <c r="S7" s="2">
        <v>4</v>
      </c>
      <c r="T7" s="2">
        <v>2</v>
      </c>
      <c r="U7" s="2">
        <v>4</v>
      </c>
      <c r="V7" s="2">
        <f t="shared" si="0"/>
        <v>10</v>
      </c>
    </row>
    <row r="8" spans="1:22" x14ac:dyDescent="0.25">
      <c r="A8" s="2" t="s">
        <v>92</v>
      </c>
      <c r="B8" s="2" t="s">
        <v>93</v>
      </c>
      <c r="C8" s="2"/>
      <c r="D8" s="2" t="s">
        <v>94</v>
      </c>
      <c r="E8" s="48" t="s">
        <v>354</v>
      </c>
      <c r="F8" t="s">
        <v>355</v>
      </c>
      <c r="G8" s="4" t="s">
        <v>95</v>
      </c>
      <c r="H8" s="9" t="s">
        <v>96</v>
      </c>
      <c r="I8" s="14" t="s">
        <v>97</v>
      </c>
      <c r="J8" s="16" t="s">
        <v>98</v>
      </c>
      <c r="K8" s="10" t="s">
        <v>68</v>
      </c>
      <c r="L8" s="2"/>
      <c r="M8" s="2"/>
      <c r="N8" s="2"/>
      <c r="O8" s="2"/>
      <c r="P8" s="2"/>
      <c r="Q8" s="2"/>
      <c r="R8" s="2"/>
      <c r="S8" s="2">
        <v>3</v>
      </c>
      <c r="T8" s="2">
        <v>0</v>
      </c>
      <c r="U8" s="2">
        <v>2</v>
      </c>
      <c r="V8" s="2">
        <f t="shared" si="0"/>
        <v>5</v>
      </c>
    </row>
    <row r="9" spans="1:22" x14ac:dyDescent="0.25">
      <c r="A9" s="2" t="s">
        <v>102</v>
      </c>
      <c r="B9" s="2" t="s">
        <v>103</v>
      </c>
      <c r="C9" s="2" t="s">
        <v>356</v>
      </c>
      <c r="D9" s="2" t="s">
        <v>104</v>
      </c>
      <c r="E9" s="48" t="s">
        <v>357</v>
      </c>
      <c r="F9" s="49" t="s">
        <v>358</v>
      </c>
      <c r="G9" s="4" t="s">
        <v>27</v>
      </c>
      <c r="H9" s="9" t="s">
        <v>105</v>
      </c>
      <c r="I9" s="14" t="s">
        <v>97</v>
      </c>
      <c r="J9" s="8" t="s">
        <v>79</v>
      </c>
      <c r="K9" s="16" t="s">
        <v>106</v>
      </c>
      <c r="L9" s="10" t="s">
        <v>68</v>
      </c>
      <c r="M9" s="2"/>
      <c r="N9" s="2"/>
      <c r="O9" s="2"/>
      <c r="P9" s="2"/>
      <c r="Q9" s="2"/>
      <c r="R9" s="2"/>
      <c r="S9" s="2">
        <v>4</v>
      </c>
      <c r="T9" s="2">
        <v>0</v>
      </c>
      <c r="U9" s="2">
        <v>2</v>
      </c>
      <c r="V9" s="2">
        <f t="shared" si="0"/>
        <v>6</v>
      </c>
    </row>
    <row r="10" spans="1:22" x14ac:dyDescent="0.25">
      <c r="A10" s="7" t="s">
        <v>109</v>
      </c>
      <c r="B10" s="7" t="s">
        <v>110</v>
      </c>
      <c r="C10" s="7"/>
      <c r="D10" s="7" t="s">
        <v>111</v>
      </c>
      <c r="E10" s="284" t="s">
        <v>359</v>
      </c>
      <c r="F10" s="68" t="s">
        <v>360</v>
      </c>
      <c r="G10" s="8" t="s">
        <v>79</v>
      </c>
      <c r="H10" s="9" t="s">
        <v>105</v>
      </c>
      <c r="I10" s="4" t="s">
        <v>27</v>
      </c>
      <c r="J10" s="15" t="s">
        <v>112</v>
      </c>
      <c r="K10" s="2" t="s">
        <v>113</v>
      </c>
      <c r="L10" s="16" t="s">
        <v>114</v>
      </c>
      <c r="M10" s="10" t="s">
        <v>68</v>
      </c>
      <c r="N10" s="2"/>
      <c r="O10" s="2"/>
      <c r="P10" s="2"/>
      <c r="Q10" s="2"/>
      <c r="R10" s="2"/>
      <c r="S10" s="2">
        <v>3</v>
      </c>
      <c r="T10" s="2">
        <v>1</v>
      </c>
      <c r="U10" s="2">
        <v>3</v>
      </c>
      <c r="V10" s="2">
        <f t="shared" si="0"/>
        <v>7</v>
      </c>
    </row>
    <row r="11" spans="1:22" x14ac:dyDescent="0.25">
      <c r="A11" s="2" t="s">
        <v>118</v>
      </c>
      <c r="B11" s="2" t="s">
        <v>119</v>
      </c>
      <c r="C11" s="2" t="s">
        <v>361</v>
      </c>
      <c r="D11" s="2" t="s">
        <v>120</v>
      </c>
      <c r="E11" s="48" t="s">
        <v>362</v>
      </c>
      <c r="F11" t="s">
        <v>363</v>
      </c>
      <c r="G11" s="9" t="s">
        <v>105</v>
      </c>
      <c r="H11" s="4" t="s">
        <v>27</v>
      </c>
      <c r="I11" s="7" t="s">
        <v>80</v>
      </c>
      <c r="J11" s="8" t="s">
        <v>79</v>
      </c>
      <c r="K11" s="11" t="s">
        <v>121</v>
      </c>
      <c r="L11" s="6" t="s">
        <v>47</v>
      </c>
      <c r="M11" s="13"/>
      <c r="N11" s="2"/>
      <c r="O11" s="2"/>
      <c r="P11" s="2"/>
      <c r="Q11" s="2"/>
      <c r="R11" s="2"/>
      <c r="S11" s="2">
        <v>4</v>
      </c>
      <c r="T11" s="2">
        <v>1</v>
      </c>
      <c r="U11" s="2">
        <v>1</v>
      </c>
      <c r="V11" s="2">
        <f t="shared" si="0"/>
        <v>6</v>
      </c>
    </row>
    <row r="12" spans="1:22" x14ac:dyDescent="0.25">
      <c r="A12" s="2" t="s">
        <v>134</v>
      </c>
      <c r="B12" s="2" t="s">
        <v>135</v>
      </c>
      <c r="C12" s="2" t="s">
        <v>367</v>
      </c>
      <c r="D12" s="2" t="s">
        <v>136</v>
      </c>
      <c r="E12" s="47">
        <v>0.8</v>
      </c>
      <c r="F12" t="s">
        <v>368</v>
      </c>
      <c r="G12" s="9" t="s">
        <v>60</v>
      </c>
      <c r="H12" s="17" t="s">
        <v>137</v>
      </c>
      <c r="I12" s="4" t="s">
        <v>27</v>
      </c>
      <c r="J12" s="8" t="s">
        <v>79</v>
      </c>
      <c r="K12" s="19" t="s">
        <v>138</v>
      </c>
      <c r="L12" s="4" t="s">
        <v>139</v>
      </c>
      <c r="M12" s="15" t="s">
        <v>140</v>
      </c>
      <c r="N12" s="11" t="s">
        <v>141</v>
      </c>
      <c r="O12" s="5" t="s">
        <v>142</v>
      </c>
      <c r="P12" s="2"/>
      <c r="Q12" s="2"/>
      <c r="R12" s="2"/>
      <c r="S12" s="2">
        <v>4</v>
      </c>
      <c r="T12" s="2">
        <v>5</v>
      </c>
      <c r="U12" s="2">
        <v>0</v>
      </c>
      <c r="V12" s="2">
        <f t="shared" si="0"/>
        <v>9</v>
      </c>
    </row>
    <row r="13" spans="1:22" x14ac:dyDescent="0.25">
      <c r="A13" s="2" t="s">
        <v>145</v>
      </c>
      <c r="B13" s="2" t="s">
        <v>146</v>
      </c>
      <c r="C13" s="2"/>
      <c r="D13" s="2" t="s">
        <v>147</v>
      </c>
      <c r="E13" s="47">
        <v>0.2</v>
      </c>
      <c r="F13" t="s">
        <v>369</v>
      </c>
      <c r="G13" s="10" t="s">
        <v>148</v>
      </c>
      <c r="H13" s="16" t="s">
        <v>50</v>
      </c>
      <c r="I13" s="4" t="s">
        <v>27</v>
      </c>
      <c r="J13" s="9" t="s">
        <v>105</v>
      </c>
      <c r="K13" s="11" t="s">
        <v>121</v>
      </c>
      <c r="L13" s="6" t="s">
        <v>47</v>
      </c>
      <c r="M13" s="2"/>
      <c r="N13" s="2"/>
      <c r="O13" s="2"/>
      <c r="P13" s="2"/>
      <c r="Q13" s="2"/>
      <c r="R13" s="2"/>
      <c r="S13" s="2">
        <v>2</v>
      </c>
      <c r="T13" s="2">
        <v>1</v>
      </c>
      <c r="U13" s="2">
        <v>3</v>
      </c>
      <c r="V13" s="2">
        <f t="shared" si="0"/>
        <v>6</v>
      </c>
    </row>
    <row r="14" spans="1:22" x14ac:dyDescent="0.25">
      <c r="A14" s="7" t="s">
        <v>151</v>
      </c>
      <c r="B14" s="7" t="s">
        <v>152</v>
      </c>
      <c r="C14" s="7"/>
      <c r="D14" s="278" t="s">
        <v>153</v>
      </c>
      <c r="E14" s="284" t="s">
        <v>370</v>
      </c>
      <c r="F14" s="68" t="s">
        <v>371</v>
      </c>
      <c r="G14" s="4" t="s">
        <v>27</v>
      </c>
      <c r="H14" s="7" t="s">
        <v>154</v>
      </c>
      <c r="I14" s="9" t="s">
        <v>155</v>
      </c>
      <c r="J14" s="4" t="s">
        <v>156</v>
      </c>
      <c r="K14" s="5" t="s">
        <v>157</v>
      </c>
      <c r="L14" s="2" t="s">
        <v>158</v>
      </c>
      <c r="M14" s="10" t="s">
        <v>159</v>
      </c>
      <c r="N14" s="16" t="s">
        <v>50</v>
      </c>
      <c r="O14" s="2" t="s">
        <v>160</v>
      </c>
      <c r="P14" s="2" t="s">
        <v>161</v>
      </c>
      <c r="Q14" s="2"/>
      <c r="R14" s="2"/>
      <c r="S14" s="2">
        <v>4</v>
      </c>
      <c r="T14" s="2">
        <v>3</v>
      </c>
      <c r="U14" s="2">
        <v>3</v>
      </c>
      <c r="V14" s="2">
        <f t="shared" si="0"/>
        <v>10</v>
      </c>
    </row>
    <row r="15" spans="1:22" x14ac:dyDescent="0.25">
      <c r="A15" s="7" t="s">
        <v>164</v>
      </c>
      <c r="B15" s="7" t="s">
        <v>165</v>
      </c>
      <c r="C15" s="7" t="s">
        <v>372</v>
      </c>
      <c r="D15" s="7" t="s">
        <v>166</v>
      </c>
      <c r="E15" s="284" t="s">
        <v>373</v>
      </c>
      <c r="F15" s="68" t="s">
        <v>374</v>
      </c>
      <c r="G15" s="21" t="s">
        <v>167</v>
      </c>
      <c r="H15" s="16" t="s">
        <v>168</v>
      </c>
      <c r="I15" s="4" t="s">
        <v>27</v>
      </c>
      <c r="J15" s="12" t="s">
        <v>36</v>
      </c>
      <c r="K15" s="21" t="s">
        <v>169</v>
      </c>
      <c r="L15" s="9" t="s">
        <v>170</v>
      </c>
      <c r="M15" s="8" t="s">
        <v>79</v>
      </c>
      <c r="N15" s="2"/>
      <c r="O15" s="2"/>
      <c r="P15" s="2"/>
      <c r="Q15" s="2"/>
      <c r="R15" s="2"/>
      <c r="S15" s="2">
        <v>3</v>
      </c>
      <c r="T15" s="2">
        <v>0</v>
      </c>
      <c r="U15" s="2">
        <v>4</v>
      </c>
      <c r="V15" s="2">
        <f t="shared" si="0"/>
        <v>7</v>
      </c>
    </row>
    <row r="16" spans="1:22" x14ac:dyDescent="0.25">
      <c r="A16" s="2" t="s">
        <v>173</v>
      </c>
      <c r="B16" s="2" t="s">
        <v>174</v>
      </c>
      <c r="C16" s="2" t="s">
        <v>361</v>
      </c>
      <c r="D16" s="2" t="s">
        <v>175</v>
      </c>
      <c r="E16" s="47">
        <v>0.25</v>
      </c>
      <c r="F16" t="s">
        <v>375</v>
      </c>
      <c r="G16" s="9" t="s">
        <v>105</v>
      </c>
      <c r="H16" s="8" t="s">
        <v>79</v>
      </c>
      <c r="I16" s="7" t="s">
        <v>80</v>
      </c>
      <c r="J16" s="4" t="s">
        <v>156</v>
      </c>
      <c r="K16" s="4" t="s">
        <v>176</v>
      </c>
      <c r="L16" s="19" t="s">
        <v>177</v>
      </c>
      <c r="M16" s="2"/>
      <c r="N16" s="2"/>
      <c r="O16" s="2"/>
      <c r="P16" s="2"/>
      <c r="Q16" s="2"/>
      <c r="R16" s="2"/>
      <c r="S16" s="2">
        <v>6</v>
      </c>
      <c r="T16" s="2">
        <v>0</v>
      </c>
      <c r="U16" s="2">
        <v>0</v>
      </c>
      <c r="V16" s="2">
        <f t="shared" si="0"/>
        <v>6</v>
      </c>
    </row>
    <row r="17" spans="1:29" x14ac:dyDescent="0.25">
      <c r="A17" s="2" t="s">
        <v>181</v>
      </c>
      <c r="B17" s="2" t="s">
        <v>182</v>
      </c>
      <c r="C17" s="2" t="s">
        <v>342</v>
      </c>
      <c r="D17" s="2">
        <v>22</v>
      </c>
      <c r="E17" s="47">
        <v>0.25</v>
      </c>
      <c r="F17" t="s">
        <v>376</v>
      </c>
      <c r="G17" s="19" t="s">
        <v>183</v>
      </c>
      <c r="H17" s="8" t="s">
        <v>79</v>
      </c>
      <c r="I17" s="9" t="s">
        <v>78</v>
      </c>
      <c r="J17" s="16" t="s">
        <v>98</v>
      </c>
      <c r="K17" s="10" t="s">
        <v>51</v>
      </c>
      <c r="L17" s="5" t="s">
        <v>184</v>
      </c>
      <c r="M17" s="2"/>
      <c r="N17" s="2"/>
      <c r="O17" s="2"/>
      <c r="P17" s="2"/>
      <c r="Q17" s="2"/>
      <c r="R17" s="2"/>
      <c r="S17" s="2">
        <v>3</v>
      </c>
      <c r="T17" s="2">
        <v>1</v>
      </c>
      <c r="U17" s="2">
        <v>2</v>
      </c>
      <c r="V17" s="2">
        <f t="shared" si="0"/>
        <v>6</v>
      </c>
    </row>
    <row r="18" spans="1:29" ht="15.75" thickBot="1" x14ac:dyDescent="0.3">
      <c r="A18" s="13"/>
      <c r="B18" s="13"/>
      <c r="C18" s="13"/>
      <c r="D18" s="13"/>
      <c r="G18" s="13"/>
      <c r="H18" s="13"/>
      <c r="I18" s="13"/>
      <c r="J18" s="13"/>
      <c r="K18" s="13"/>
      <c r="L18" s="13"/>
      <c r="M18" s="13"/>
      <c r="N18" s="13"/>
      <c r="O18" s="13"/>
      <c r="P18" s="13"/>
      <c r="Q18" s="13"/>
      <c r="R18" s="13"/>
      <c r="S18" s="23">
        <f>SUM(S2:S17)</f>
        <v>58</v>
      </c>
      <c r="T18" s="23">
        <f>SUM(T2:T17)</f>
        <v>19</v>
      </c>
      <c r="U18" s="23">
        <f>SUM(U2:U17)</f>
        <v>33</v>
      </c>
      <c r="V18" s="23">
        <f t="shared" si="0"/>
        <v>110</v>
      </c>
      <c r="W18">
        <f>SUM(S18:U18)</f>
        <v>110</v>
      </c>
    </row>
    <row r="19" spans="1:29" ht="15.75" thickTop="1" x14ac:dyDescent="0.25"/>
    <row r="20" spans="1:29" ht="15.75" thickBot="1" x14ac:dyDescent="0.3">
      <c r="A20" s="13" t="s">
        <v>377</v>
      </c>
      <c r="S20" t="s">
        <v>378</v>
      </c>
    </row>
    <row r="21" spans="1:29" ht="15.75" thickBot="1" x14ac:dyDescent="0.3">
      <c r="A21" s="3" t="s">
        <v>2</v>
      </c>
      <c r="B21" s="3" t="s">
        <v>3</v>
      </c>
      <c r="C21" s="50"/>
      <c r="D21" s="50" t="s">
        <v>5</v>
      </c>
      <c r="E21" s="3" t="s">
        <v>6</v>
      </c>
      <c r="F21" s="50" t="s">
        <v>7</v>
      </c>
      <c r="G21" s="50" t="s">
        <v>8</v>
      </c>
      <c r="H21" s="3" t="s">
        <v>9</v>
      </c>
      <c r="I21" s="3" t="s">
        <v>10</v>
      </c>
      <c r="J21" s="3" t="s">
        <v>11</v>
      </c>
      <c r="K21" s="3" t="s">
        <v>12</v>
      </c>
      <c r="L21" s="3" t="s">
        <v>13</v>
      </c>
      <c r="M21" s="3" t="s">
        <v>14</v>
      </c>
      <c r="N21" s="3" t="s">
        <v>15</v>
      </c>
      <c r="O21" s="3" t="s">
        <v>379</v>
      </c>
      <c r="P21" s="3" t="s">
        <v>380</v>
      </c>
      <c r="Q21" s="3" t="s">
        <v>381</v>
      </c>
      <c r="R21" s="3" t="s">
        <v>16</v>
      </c>
      <c r="S21" s="24" t="s">
        <v>382</v>
      </c>
      <c r="T21" s="24" t="s">
        <v>383</v>
      </c>
      <c r="U21" s="24" t="s">
        <v>384</v>
      </c>
      <c r="V21" s="24" t="s">
        <v>385</v>
      </c>
      <c r="W21" s="51" t="s">
        <v>386</v>
      </c>
      <c r="X21" s="24" t="s">
        <v>387</v>
      </c>
      <c r="Z21" s="52" t="s">
        <v>278</v>
      </c>
      <c r="AA21" s="46" t="s">
        <v>286</v>
      </c>
      <c r="AB21" s="46" t="s">
        <v>283</v>
      </c>
      <c r="AC21" s="46" t="s">
        <v>293</v>
      </c>
    </row>
    <row r="22" spans="1:29" ht="15.75" thickBot="1" x14ac:dyDescent="0.3">
      <c r="A22" s="2" t="s">
        <v>24</v>
      </c>
      <c r="B22" s="2" t="s">
        <v>25</v>
      </c>
      <c r="C22" s="2"/>
      <c r="D22" s="53" t="s">
        <v>388</v>
      </c>
      <c r="E22" s="54" t="s">
        <v>389</v>
      </c>
      <c r="F22" s="55" t="s">
        <v>390</v>
      </c>
      <c r="G22" s="55" t="s">
        <v>391</v>
      </c>
      <c r="H22" s="56" t="s">
        <v>392</v>
      </c>
      <c r="S22" t="s">
        <v>39</v>
      </c>
      <c r="T22" t="s">
        <v>393</v>
      </c>
      <c r="U22">
        <v>3</v>
      </c>
      <c r="V22">
        <v>2</v>
      </c>
      <c r="W22">
        <v>3</v>
      </c>
      <c r="X22">
        <v>1</v>
      </c>
      <c r="Z22" s="57">
        <v>1</v>
      </c>
      <c r="AA22" s="58">
        <v>0</v>
      </c>
      <c r="AB22" s="58">
        <v>0</v>
      </c>
      <c r="AC22">
        <f t="shared" ref="AC22:AC37" si="1">SUM(Z22:AB22)</f>
        <v>1</v>
      </c>
    </row>
    <row r="23" spans="1:29" ht="15.75" thickBot="1" x14ac:dyDescent="0.3">
      <c r="A23" s="2" t="s">
        <v>41</v>
      </c>
      <c r="B23" s="2" t="s">
        <v>42</v>
      </c>
      <c r="C23" s="2"/>
      <c r="S23" t="s">
        <v>54</v>
      </c>
      <c r="T23" t="s">
        <v>394</v>
      </c>
      <c r="U23">
        <v>0</v>
      </c>
      <c r="V23">
        <v>0</v>
      </c>
      <c r="W23">
        <v>0</v>
      </c>
      <c r="X23">
        <v>0</v>
      </c>
      <c r="Z23" s="57">
        <v>0</v>
      </c>
      <c r="AA23" s="59">
        <v>0</v>
      </c>
      <c r="AB23" s="59">
        <v>0</v>
      </c>
      <c r="AC23">
        <f t="shared" si="1"/>
        <v>0</v>
      </c>
    </row>
    <row r="24" spans="1:29" ht="15.75" thickBot="1" x14ac:dyDescent="0.3">
      <c r="A24" s="2" t="s">
        <v>56</v>
      </c>
      <c r="B24" s="2" t="s">
        <v>57</v>
      </c>
      <c r="C24" s="2"/>
      <c r="D24" s="60" t="s">
        <v>395</v>
      </c>
      <c r="E24" s="61" t="s">
        <v>396</v>
      </c>
      <c r="S24" t="s">
        <v>39</v>
      </c>
      <c r="T24" t="s">
        <v>64</v>
      </c>
      <c r="U24">
        <v>0</v>
      </c>
      <c r="V24">
        <v>2</v>
      </c>
      <c r="W24">
        <v>2</v>
      </c>
      <c r="X24">
        <v>2</v>
      </c>
      <c r="Z24" s="57">
        <v>0</v>
      </c>
      <c r="AA24" s="59">
        <v>0</v>
      </c>
      <c r="AB24" s="59">
        <v>2</v>
      </c>
      <c r="AC24">
        <f t="shared" si="1"/>
        <v>2</v>
      </c>
    </row>
    <row r="25" spans="1:29" ht="15.75" thickBot="1" x14ac:dyDescent="0.3">
      <c r="A25" s="2" t="s">
        <v>65</v>
      </c>
      <c r="B25" s="2" t="s">
        <v>66</v>
      </c>
      <c r="C25" s="2"/>
      <c r="D25" s="62" t="s">
        <v>397</v>
      </c>
      <c r="E25" s="63" t="s">
        <v>398</v>
      </c>
      <c r="F25" s="54" t="s">
        <v>399</v>
      </c>
      <c r="G25" s="64" t="s">
        <v>400</v>
      </c>
      <c r="H25" s="65" t="s">
        <v>401</v>
      </c>
      <c r="I25" s="66" t="s">
        <v>402</v>
      </c>
      <c r="J25" s="67"/>
      <c r="S25" t="s">
        <v>54</v>
      </c>
      <c r="T25" t="s">
        <v>403</v>
      </c>
      <c r="U25">
        <v>0</v>
      </c>
      <c r="V25">
        <v>6</v>
      </c>
      <c r="W25">
        <v>1</v>
      </c>
      <c r="X25">
        <v>1</v>
      </c>
      <c r="Z25" s="57">
        <v>0</v>
      </c>
      <c r="AA25" s="59">
        <v>0</v>
      </c>
      <c r="AB25" s="59">
        <v>1</v>
      </c>
      <c r="AC25">
        <f t="shared" si="1"/>
        <v>1</v>
      </c>
    </row>
    <row r="26" spans="1:29" ht="15.75" thickBot="1" x14ac:dyDescent="0.3">
      <c r="A26" s="2" t="s">
        <v>73</v>
      </c>
      <c r="B26" s="2" t="s">
        <v>74</v>
      </c>
      <c r="C26" s="2"/>
      <c r="D26" s="66" t="s">
        <v>404</v>
      </c>
      <c r="E26" s="11" t="s">
        <v>797</v>
      </c>
      <c r="F26" s="54" t="s">
        <v>405</v>
      </c>
      <c r="G26" s="68" t="s">
        <v>406</v>
      </c>
      <c r="H26" t="s">
        <v>407</v>
      </c>
      <c r="I26" s="53" t="s">
        <v>408</v>
      </c>
      <c r="J26" s="69" t="s">
        <v>390</v>
      </c>
      <c r="K26" s="69" t="s">
        <v>409</v>
      </c>
      <c r="L26" s="69" t="s">
        <v>410</v>
      </c>
      <c r="M26" s="64" t="s">
        <v>411</v>
      </c>
      <c r="N26" s="70" t="s">
        <v>412</v>
      </c>
      <c r="S26" t="s">
        <v>39</v>
      </c>
      <c r="T26" t="s">
        <v>394</v>
      </c>
      <c r="U26">
        <v>3</v>
      </c>
      <c r="V26">
        <v>8</v>
      </c>
      <c r="W26">
        <v>6</v>
      </c>
      <c r="X26">
        <v>2</v>
      </c>
      <c r="Z26" s="57">
        <v>1</v>
      </c>
      <c r="AA26" s="59">
        <v>0</v>
      </c>
      <c r="AB26" s="59">
        <v>1</v>
      </c>
      <c r="AC26">
        <f t="shared" si="1"/>
        <v>2</v>
      </c>
    </row>
    <row r="27" spans="1:29" ht="15.75" thickBot="1" x14ac:dyDescent="0.3">
      <c r="A27" s="2" t="s">
        <v>83</v>
      </c>
      <c r="B27" s="2" t="s">
        <v>84</v>
      </c>
      <c r="C27" s="2"/>
      <c r="D27" s="61" t="s">
        <v>413</v>
      </c>
      <c r="E27" t="s">
        <v>414</v>
      </c>
      <c r="F27" s="56" t="s">
        <v>390</v>
      </c>
      <c r="G27" s="55" t="s">
        <v>415</v>
      </c>
      <c r="H27" s="71"/>
      <c r="S27" t="s">
        <v>39</v>
      </c>
      <c r="T27" t="s">
        <v>394</v>
      </c>
      <c r="U27">
        <v>2</v>
      </c>
      <c r="V27">
        <v>2</v>
      </c>
      <c r="W27">
        <v>2</v>
      </c>
      <c r="X27">
        <v>1</v>
      </c>
      <c r="Z27" s="57">
        <v>0</v>
      </c>
      <c r="AA27" s="59">
        <v>0</v>
      </c>
      <c r="AB27" s="59">
        <v>1</v>
      </c>
      <c r="AC27">
        <f t="shared" si="1"/>
        <v>1</v>
      </c>
    </row>
    <row r="28" spans="1:29" ht="15.75" thickBot="1" x14ac:dyDescent="0.3">
      <c r="A28" s="2" t="s">
        <v>92</v>
      </c>
      <c r="B28" s="2" t="s">
        <v>93</v>
      </c>
      <c r="C28" s="2"/>
      <c r="D28" s="62" t="s">
        <v>416</v>
      </c>
      <c r="E28" s="65" t="s">
        <v>417</v>
      </c>
      <c r="F28" s="53" t="s">
        <v>418</v>
      </c>
      <c r="G28" s="55" t="s">
        <v>409</v>
      </c>
      <c r="H28" s="72" t="s">
        <v>419</v>
      </c>
      <c r="S28" t="s">
        <v>54</v>
      </c>
      <c r="T28" t="s">
        <v>394</v>
      </c>
      <c r="U28">
        <v>1</v>
      </c>
      <c r="V28">
        <v>4</v>
      </c>
      <c r="W28">
        <v>4</v>
      </c>
      <c r="X28">
        <v>2</v>
      </c>
      <c r="Z28" s="57">
        <v>1</v>
      </c>
      <c r="AA28" s="59">
        <v>1</v>
      </c>
      <c r="AB28" s="59">
        <v>0</v>
      </c>
      <c r="AC28">
        <f t="shared" si="1"/>
        <v>2</v>
      </c>
    </row>
    <row r="29" spans="1:29" ht="15.75" thickBot="1" x14ac:dyDescent="0.3">
      <c r="A29" s="2" t="s">
        <v>102</v>
      </c>
      <c r="B29" s="2" t="s">
        <v>103</v>
      </c>
      <c r="C29" s="2"/>
      <c r="D29" s="65" t="s">
        <v>420</v>
      </c>
      <c r="E29" s="73" t="s">
        <v>421</v>
      </c>
      <c r="F29" s="64" t="s">
        <v>422</v>
      </c>
      <c r="G29" s="74" t="s">
        <v>423</v>
      </c>
      <c r="H29" s="75" t="s">
        <v>424</v>
      </c>
      <c r="I29" s="53" t="s">
        <v>425</v>
      </c>
      <c r="J29" s="76" t="s">
        <v>426</v>
      </c>
      <c r="K29" s="76" t="s">
        <v>427</v>
      </c>
      <c r="L29" s="76" t="s">
        <v>428</v>
      </c>
      <c r="M29" s="76" t="s">
        <v>429</v>
      </c>
      <c r="N29" s="55" t="s">
        <v>430</v>
      </c>
      <c r="O29" s="56" t="s">
        <v>431</v>
      </c>
      <c r="P29" s="56" t="s">
        <v>432</v>
      </c>
      <c r="Q29" s="55" t="s">
        <v>433</v>
      </c>
      <c r="R29" s="55" t="s">
        <v>434</v>
      </c>
      <c r="S29" t="s">
        <v>54</v>
      </c>
      <c r="T29" t="s">
        <v>394</v>
      </c>
      <c r="U29">
        <v>5</v>
      </c>
      <c r="V29">
        <v>6</v>
      </c>
      <c r="W29">
        <v>7</v>
      </c>
      <c r="X29">
        <v>4</v>
      </c>
      <c r="Z29" s="57">
        <v>1</v>
      </c>
      <c r="AA29" s="59">
        <v>3</v>
      </c>
      <c r="AB29" s="59">
        <v>0</v>
      </c>
      <c r="AC29">
        <f t="shared" si="1"/>
        <v>4</v>
      </c>
    </row>
    <row r="30" spans="1:29" ht="15.75" thickBot="1" x14ac:dyDescent="0.3">
      <c r="A30" s="2" t="s">
        <v>109</v>
      </c>
      <c r="B30" s="2" t="s">
        <v>110</v>
      </c>
      <c r="C30" s="2"/>
      <c r="D30" s="77" t="s">
        <v>435</v>
      </c>
      <c r="E30" s="64" t="s">
        <v>436</v>
      </c>
      <c r="F30" s="53" t="s">
        <v>437</v>
      </c>
      <c r="G30" s="72" t="s">
        <v>438</v>
      </c>
      <c r="H30" s="78" t="s">
        <v>439</v>
      </c>
      <c r="I30" s="55" t="s">
        <v>390</v>
      </c>
      <c r="J30" s="55" t="s">
        <v>440</v>
      </c>
      <c r="K30" s="55" t="s">
        <v>441</v>
      </c>
      <c r="L30" s="55" t="s">
        <v>442</v>
      </c>
      <c r="M30" s="79" t="s">
        <v>443</v>
      </c>
      <c r="N30" s="65" t="s">
        <v>444</v>
      </c>
      <c r="O30" s="55" t="s">
        <v>445</v>
      </c>
      <c r="S30" t="s">
        <v>446</v>
      </c>
      <c r="T30" t="s">
        <v>447</v>
      </c>
      <c r="U30">
        <v>5</v>
      </c>
      <c r="V30">
        <v>7</v>
      </c>
      <c r="W30">
        <v>8</v>
      </c>
      <c r="X30">
        <v>5</v>
      </c>
      <c r="Z30" s="57">
        <v>1</v>
      </c>
      <c r="AA30" s="59">
        <v>1</v>
      </c>
      <c r="AB30" s="59">
        <v>3</v>
      </c>
      <c r="AC30">
        <f t="shared" si="1"/>
        <v>5</v>
      </c>
    </row>
    <row r="31" spans="1:29" x14ac:dyDescent="0.25">
      <c r="A31" s="2" t="s">
        <v>118</v>
      </c>
      <c r="B31" s="2" t="s">
        <v>119</v>
      </c>
      <c r="C31" s="2"/>
      <c r="D31" s="64" t="s">
        <v>448</v>
      </c>
      <c r="E31" s="73" t="s">
        <v>449</v>
      </c>
      <c r="F31" s="66" t="s">
        <v>450</v>
      </c>
      <c r="G31" s="253" t="s">
        <v>451</v>
      </c>
      <c r="H31" s="254" t="s">
        <v>452</v>
      </c>
      <c r="I31" s="253" t="s">
        <v>453</v>
      </c>
      <c r="S31" t="s">
        <v>54</v>
      </c>
      <c r="T31" t="s">
        <v>54</v>
      </c>
      <c r="U31">
        <v>1</v>
      </c>
      <c r="V31">
        <v>4</v>
      </c>
      <c r="W31">
        <v>2</v>
      </c>
      <c r="X31">
        <v>1</v>
      </c>
      <c r="Z31" s="57">
        <v>1</v>
      </c>
      <c r="AA31" s="59">
        <v>0</v>
      </c>
      <c r="AB31" s="59">
        <v>0</v>
      </c>
      <c r="AC31">
        <f t="shared" si="1"/>
        <v>1</v>
      </c>
    </row>
    <row r="32" spans="1:29" ht="15.75" thickBot="1" x14ac:dyDescent="0.3">
      <c r="A32" s="2" t="s">
        <v>134</v>
      </c>
      <c r="B32" s="2" t="s">
        <v>135</v>
      </c>
      <c r="C32" s="2"/>
      <c r="D32" s="73" t="s">
        <v>465</v>
      </c>
      <c r="E32" s="255" t="s">
        <v>466</v>
      </c>
      <c r="F32" s="83" t="s">
        <v>467</v>
      </c>
      <c r="G32" s="84" t="s">
        <v>468</v>
      </c>
      <c r="H32" s="256" t="s">
        <v>431</v>
      </c>
      <c r="S32" t="s">
        <v>54</v>
      </c>
      <c r="T32" t="s">
        <v>469</v>
      </c>
      <c r="U32">
        <v>0</v>
      </c>
      <c r="V32">
        <v>5</v>
      </c>
      <c r="W32">
        <v>2</v>
      </c>
      <c r="X32">
        <v>2</v>
      </c>
      <c r="Z32" s="57">
        <v>0</v>
      </c>
      <c r="AA32" s="59">
        <v>0</v>
      </c>
      <c r="AB32" s="59">
        <v>2</v>
      </c>
      <c r="AC32">
        <f t="shared" si="1"/>
        <v>2</v>
      </c>
    </row>
    <row r="33" spans="1:30" ht="15.75" thickBot="1" x14ac:dyDescent="0.3">
      <c r="A33" s="2" t="s">
        <v>145</v>
      </c>
      <c r="B33" s="2" t="s">
        <v>146</v>
      </c>
      <c r="C33" s="2"/>
      <c r="D33" s="85" t="s">
        <v>470</v>
      </c>
      <c r="E33" s="86" t="s">
        <v>470</v>
      </c>
      <c r="F33" s="54" t="s">
        <v>471</v>
      </c>
      <c r="G33" s="64" t="s">
        <v>472</v>
      </c>
      <c r="H33" s="87" t="s">
        <v>473</v>
      </c>
      <c r="I33" s="88" t="s">
        <v>474</v>
      </c>
      <c r="J33" s="72" t="s">
        <v>475</v>
      </c>
      <c r="K33" s="55" t="s">
        <v>476</v>
      </c>
      <c r="S33" t="s">
        <v>54</v>
      </c>
      <c r="T33" t="s">
        <v>477</v>
      </c>
      <c r="U33">
        <v>1</v>
      </c>
      <c r="V33">
        <v>7</v>
      </c>
      <c r="W33">
        <v>5</v>
      </c>
      <c r="X33">
        <v>4</v>
      </c>
      <c r="Z33" s="57">
        <v>1</v>
      </c>
      <c r="AA33" s="59">
        <v>0</v>
      </c>
      <c r="AB33" s="59">
        <v>3</v>
      </c>
      <c r="AC33">
        <f t="shared" si="1"/>
        <v>4</v>
      </c>
    </row>
    <row r="34" spans="1:30" ht="15.75" thickBot="1" x14ac:dyDescent="0.3">
      <c r="A34" s="2" t="s">
        <v>151</v>
      </c>
      <c r="B34" s="2" t="s">
        <v>152</v>
      </c>
      <c r="C34" s="2"/>
      <c r="D34" s="89" t="s">
        <v>478</v>
      </c>
      <c r="E34" s="90" t="s">
        <v>479</v>
      </c>
      <c r="F34" s="55" t="s">
        <v>480</v>
      </c>
      <c r="G34" s="55" t="s">
        <v>481</v>
      </c>
      <c r="S34" t="s">
        <v>54</v>
      </c>
      <c r="T34" t="s">
        <v>482</v>
      </c>
      <c r="U34">
        <v>2</v>
      </c>
      <c r="V34">
        <v>2</v>
      </c>
      <c r="W34">
        <v>4</v>
      </c>
      <c r="X34">
        <v>2</v>
      </c>
      <c r="Z34" s="57">
        <v>0</v>
      </c>
      <c r="AA34" s="59">
        <v>2</v>
      </c>
      <c r="AB34" s="59">
        <v>0</v>
      </c>
      <c r="AC34">
        <f t="shared" si="1"/>
        <v>2</v>
      </c>
    </row>
    <row r="35" spans="1:30" ht="15.75" thickBot="1" x14ac:dyDescent="0.3">
      <c r="A35" s="2" t="s">
        <v>164</v>
      </c>
      <c r="B35" s="2" t="s">
        <v>165</v>
      </c>
      <c r="C35" s="2"/>
      <c r="D35" s="91" t="s">
        <v>483</v>
      </c>
      <c r="E35" s="92" t="s">
        <v>484</v>
      </c>
      <c r="F35" s="93" t="s">
        <v>485</v>
      </c>
      <c r="G35" s="9" t="s">
        <v>486</v>
      </c>
      <c r="H35" s="94" t="s">
        <v>487</v>
      </c>
      <c r="S35" t="s">
        <v>54</v>
      </c>
      <c r="T35" t="s">
        <v>54</v>
      </c>
      <c r="U35">
        <v>0</v>
      </c>
      <c r="V35">
        <v>5</v>
      </c>
      <c r="W35">
        <v>3</v>
      </c>
      <c r="X35">
        <v>3</v>
      </c>
      <c r="Z35" s="57">
        <v>1</v>
      </c>
      <c r="AA35" s="59">
        <v>0</v>
      </c>
      <c r="AB35" s="59">
        <v>2</v>
      </c>
      <c r="AC35">
        <f t="shared" si="1"/>
        <v>3</v>
      </c>
    </row>
    <row r="36" spans="1:30" ht="15.75" thickBot="1" x14ac:dyDescent="0.3">
      <c r="A36" s="2" t="s">
        <v>173</v>
      </c>
      <c r="B36" s="2" t="s">
        <v>174</v>
      </c>
      <c r="C36" s="2"/>
      <c r="D36" s="95" t="s">
        <v>488</v>
      </c>
      <c r="E36" s="19" t="s">
        <v>489</v>
      </c>
      <c r="F36" s="7" t="s">
        <v>490</v>
      </c>
      <c r="G36" s="82" t="s">
        <v>491</v>
      </c>
      <c r="H36" s="8" t="s">
        <v>492</v>
      </c>
      <c r="I36" s="82" t="s">
        <v>493</v>
      </c>
      <c r="J36" s="55" t="s">
        <v>494</v>
      </c>
      <c r="S36" t="s">
        <v>495</v>
      </c>
      <c r="T36" t="s">
        <v>496</v>
      </c>
      <c r="U36" s="48">
        <v>3</v>
      </c>
      <c r="V36">
        <v>4</v>
      </c>
      <c r="W36">
        <v>4</v>
      </c>
      <c r="X36">
        <v>1</v>
      </c>
      <c r="Z36" s="57">
        <v>0</v>
      </c>
      <c r="AA36" s="59">
        <v>0</v>
      </c>
      <c r="AB36" s="59">
        <v>1</v>
      </c>
      <c r="AC36">
        <f t="shared" si="1"/>
        <v>1</v>
      </c>
    </row>
    <row r="37" spans="1:30" ht="15.75" thickBot="1" x14ac:dyDescent="0.3">
      <c r="A37" s="2" t="s">
        <v>181</v>
      </c>
      <c r="B37" s="2" t="s">
        <v>182</v>
      </c>
      <c r="C37" s="2"/>
      <c r="D37" s="55" t="s">
        <v>497</v>
      </c>
      <c r="E37" s="96" t="s">
        <v>498</v>
      </c>
      <c r="F37" s="97" t="s">
        <v>499</v>
      </c>
      <c r="G37" s="55" t="s">
        <v>500</v>
      </c>
      <c r="S37" t="s">
        <v>39</v>
      </c>
      <c r="T37" t="s">
        <v>39</v>
      </c>
      <c r="U37" s="48">
        <v>3</v>
      </c>
      <c r="V37">
        <v>1</v>
      </c>
      <c r="W37">
        <v>3</v>
      </c>
      <c r="X37">
        <v>1</v>
      </c>
      <c r="Z37" s="57">
        <v>1</v>
      </c>
      <c r="AA37" s="59">
        <v>0</v>
      </c>
      <c r="AB37" s="59">
        <v>0</v>
      </c>
      <c r="AC37">
        <f t="shared" si="1"/>
        <v>1</v>
      </c>
    </row>
    <row r="38" spans="1:30" ht="15.75" thickBot="1" x14ac:dyDescent="0.3">
      <c r="U38" s="98">
        <f>SUM(U22:U37)</f>
        <v>29</v>
      </c>
      <c r="V38" s="98">
        <f>SUM(V22:V37)</f>
        <v>65</v>
      </c>
      <c r="W38" s="98">
        <f>SUM(W22:W37)</f>
        <v>56</v>
      </c>
      <c r="X38" s="99">
        <f>SUM(X22:X37)</f>
        <v>32</v>
      </c>
      <c r="Z38" s="100">
        <f>SUM(Z22:Z37)</f>
        <v>9</v>
      </c>
      <c r="AA38" s="100">
        <f>SUM(AA22:AA37)</f>
        <v>7</v>
      </c>
      <c r="AB38" s="100">
        <f>SUM(AB22:AB37)</f>
        <v>16</v>
      </c>
      <c r="AC38" s="101">
        <f>SUM(AC22:AC37)</f>
        <v>32</v>
      </c>
      <c r="AD38">
        <f>SUM(Z38:AB38)</f>
        <v>32</v>
      </c>
    </row>
    <row r="39" spans="1:30" ht="15.75" thickTop="1" x14ac:dyDescent="0.25">
      <c r="U39" s="2"/>
    </row>
    <row r="40" spans="1:30" x14ac:dyDescent="0.25">
      <c r="C40" s="3" t="s">
        <v>501</v>
      </c>
      <c r="D40" s="3" t="s">
        <v>502</v>
      </c>
      <c r="E40" s="102" t="s">
        <v>503</v>
      </c>
      <c r="F40" s="102" t="s">
        <v>504</v>
      </c>
      <c r="G40" s="102" t="s">
        <v>386</v>
      </c>
      <c r="H40" s="103" t="s">
        <v>505</v>
      </c>
      <c r="Z40" s="3" t="s">
        <v>17</v>
      </c>
      <c r="AA40" s="3" t="s">
        <v>18</v>
      </c>
      <c r="AB40" s="3" t="s">
        <v>19</v>
      </c>
      <c r="AC40" s="3" t="s">
        <v>20</v>
      </c>
    </row>
    <row r="41" spans="1:30" x14ac:dyDescent="0.25">
      <c r="A41">
        <v>1</v>
      </c>
      <c r="B41" t="s">
        <v>278</v>
      </c>
      <c r="C41" s="26" t="s">
        <v>279</v>
      </c>
      <c r="D41">
        <v>9</v>
      </c>
      <c r="E41">
        <v>15</v>
      </c>
      <c r="F41" s="58">
        <f>E41+D41</f>
        <v>24</v>
      </c>
      <c r="G41">
        <v>1</v>
      </c>
      <c r="H41" s="104">
        <f t="shared" ref="H41:H75" si="2">G41+E41</f>
        <v>16</v>
      </c>
      <c r="L41" s="1" t="s">
        <v>506</v>
      </c>
      <c r="M41" s="13"/>
      <c r="N41" s="13"/>
      <c r="O41" s="13"/>
      <c r="R41" s="13"/>
      <c r="T41" s="105" t="s">
        <v>507</v>
      </c>
      <c r="Z41">
        <f>Z38+S18</f>
        <v>67</v>
      </c>
      <c r="AA41">
        <f>AA38+T18</f>
        <v>26</v>
      </c>
      <c r="AB41">
        <f>AB38+U18</f>
        <v>49</v>
      </c>
      <c r="AC41" s="105">
        <f>AC38+V18</f>
        <v>142</v>
      </c>
    </row>
    <row r="42" spans="1:30" x14ac:dyDescent="0.25">
      <c r="A42">
        <v>2</v>
      </c>
      <c r="B42" t="s">
        <v>278</v>
      </c>
      <c r="C42" s="9" t="s">
        <v>281</v>
      </c>
      <c r="D42">
        <v>7</v>
      </c>
      <c r="E42">
        <v>14</v>
      </c>
      <c r="F42" s="58">
        <f t="shared" ref="F42:F75" si="3">E42+D42</f>
        <v>21</v>
      </c>
      <c r="G42">
        <v>1</v>
      </c>
      <c r="H42" s="104">
        <f>G42+E42</f>
        <v>15</v>
      </c>
      <c r="L42" s="1" t="s">
        <v>508</v>
      </c>
    </row>
    <row r="43" spans="1:30" x14ac:dyDescent="0.25">
      <c r="A43">
        <v>3</v>
      </c>
      <c r="B43" t="s">
        <v>278</v>
      </c>
      <c r="C43" s="8" t="s">
        <v>288</v>
      </c>
      <c r="D43">
        <v>5</v>
      </c>
      <c r="E43">
        <v>12</v>
      </c>
      <c r="F43" s="58">
        <f t="shared" si="3"/>
        <v>17</v>
      </c>
      <c r="G43">
        <v>1</v>
      </c>
      <c r="H43" s="104">
        <f t="shared" si="2"/>
        <v>13</v>
      </c>
      <c r="L43" s="3" t="s">
        <v>2</v>
      </c>
      <c r="M43" s="3" t="s">
        <v>3</v>
      </c>
      <c r="N43" s="3"/>
      <c r="O43" s="102" t="s">
        <v>509</v>
      </c>
      <c r="P43" s="102" t="s">
        <v>341</v>
      </c>
      <c r="Q43" s="102" t="s">
        <v>510</v>
      </c>
      <c r="T43" s="3" t="s">
        <v>3</v>
      </c>
      <c r="U43" s="106" t="s">
        <v>339</v>
      </c>
      <c r="V43" s="52" t="s">
        <v>278</v>
      </c>
      <c r="W43" s="46" t="s">
        <v>286</v>
      </c>
      <c r="X43" s="46" t="s">
        <v>283</v>
      </c>
      <c r="Y43" s="46" t="s">
        <v>293</v>
      </c>
    </row>
    <row r="44" spans="1:30" x14ac:dyDescent="0.25">
      <c r="A44">
        <v>4</v>
      </c>
      <c r="B44" t="s">
        <v>283</v>
      </c>
      <c r="C44" s="16" t="s">
        <v>284</v>
      </c>
      <c r="D44">
        <v>6</v>
      </c>
      <c r="E44">
        <v>9</v>
      </c>
      <c r="F44" s="58">
        <f t="shared" si="3"/>
        <v>15</v>
      </c>
      <c r="G44">
        <v>4</v>
      </c>
      <c r="H44" s="104">
        <f t="shared" si="2"/>
        <v>13</v>
      </c>
      <c r="L44" s="2" t="s">
        <v>24</v>
      </c>
      <c r="M44" s="2" t="s">
        <v>25</v>
      </c>
      <c r="N44" s="2"/>
      <c r="O44" t="s">
        <v>54</v>
      </c>
      <c r="P44" t="s">
        <v>511</v>
      </c>
      <c r="Q44" t="s">
        <v>512</v>
      </c>
      <c r="R44" t="s">
        <v>278</v>
      </c>
      <c r="T44" s="2" t="s">
        <v>25</v>
      </c>
      <c r="U44" s="107" t="s">
        <v>342</v>
      </c>
      <c r="V44" s="57">
        <v>5</v>
      </c>
      <c r="W44" s="58">
        <v>2</v>
      </c>
      <c r="X44" s="58">
        <v>4</v>
      </c>
      <c r="Y44">
        <f t="shared" ref="Y44:Y59" si="4">SUM(V44:X44)</f>
        <v>11</v>
      </c>
    </row>
    <row r="45" spans="1:30" x14ac:dyDescent="0.25">
      <c r="A45">
        <v>5</v>
      </c>
      <c r="B45" t="s">
        <v>283</v>
      </c>
      <c r="C45" s="10" t="s">
        <v>68</v>
      </c>
      <c r="D45">
        <v>3</v>
      </c>
      <c r="E45">
        <v>9</v>
      </c>
      <c r="F45" s="58">
        <f t="shared" si="3"/>
        <v>12</v>
      </c>
      <c r="G45">
        <v>1</v>
      </c>
      <c r="H45" s="104">
        <f t="shared" si="2"/>
        <v>10</v>
      </c>
      <c r="L45" s="2" t="s">
        <v>41</v>
      </c>
      <c r="M45" s="2" t="s">
        <v>42</v>
      </c>
      <c r="N45" s="2"/>
      <c r="O45" t="s">
        <v>513</v>
      </c>
      <c r="P45" t="s">
        <v>514</v>
      </c>
      <c r="Q45" t="s">
        <v>515</v>
      </c>
      <c r="R45" t="s">
        <v>278</v>
      </c>
      <c r="T45" s="2" t="s">
        <v>42</v>
      </c>
      <c r="U45" s="107" t="s">
        <v>344</v>
      </c>
      <c r="V45" s="57">
        <v>3</v>
      </c>
      <c r="W45" s="59">
        <v>2</v>
      </c>
      <c r="X45" s="59">
        <v>3</v>
      </c>
      <c r="Y45">
        <f t="shared" si="4"/>
        <v>8</v>
      </c>
    </row>
    <row r="46" spans="1:30" x14ac:dyDescent="0.25">
      <c r="A46">
        <v>6</v>
      </c>
      <c r="B46" t="s">
        <v>278</v>
      </c>
      <c r="C46" s="19" t="s">
        <v>297</v>
      </c>
      <c r="D46">
        <v>8</v>
      </c>
      <c r="E46">
        <v>3</v>
      </c>
      <c r="F46" s="58">
        <f t="shared" si="3"/>
        <v>11</v>
      </c>
      <c r="G46">
        <v>6</v>
      </c>
      <c r="H46" s="104">
        <f t="shared" si="2"/>
        <v>9</v>
      </c>
      <c r="L46" s="2" t="s">
        <v>56</v>
      </c>
      <c r="M46" s="2" t="s">
        <v>57</v>
      </c>
      <c r="N46" s="2"/>
      <c r="O46" t="s">
        <v>54</v>
      </c>
      <c r="P46" t="s">
        <v>516</v>
      </c>
      <c r="Q46" t="s">
        <v>517</v>
      </c>
      <c r="R46" t="s">
        <v>518</v>
      </c>
      <c r="T46" s="2" t="s">
        <v>57</v>
      </c>
      <c r="U46" s="107"/>
      <c r="V46" s="57">
        <v>4</v>
      </c>
      <c r="W46" s="59">
        <v>1</v>
      </c>
      <c r="X46" s="59">
        <v>2</v>
      </c>
      <c r="Y46">
        <f t="shared" si="4"/>
        <v>7</v>
      </c>
    </row>
    <row r="47" spans="1:30" x14ac:dyDescent="0.25">
      <c r="A47">
        <v>7</v>
      </c>
      <c r="B47" t="s">
        <v>292</v>
      </c>
      <c r="C47" s="11" t="s">
        <v>287</v>
      </c>
      <c r="D47">
        <v>2</v>
      </c>
      <c r="E47">
        <v>6</v>
      </c>
      <c r="F47" s="58">
        <f t="shared" si="3"/>
        <v>8</v>
      </c>
      <c r="G47">
        <v>1</v>
      </c>
      <c r="H47" s="104">
        <f t="shared" si="2"/>
        <v>7</v>
      </c>
      <c r="L47" s="2" t="s">
        <v>65</v>
      </c>
      <c r="M47" s="2" t="s">
        <v>66</v>
      </c>
      <c r="N47" s="2"/>
      <c r="O47" t="s">
        <v>54</v>
      </c>
      <c r="P47" t="s">
        <v>519</v>
      </c>
      <c r="Q47" t="s">
        <v>520</v>
      </c>
      <c r="R47" t="s">
        <v>278</v>
      </c>
      <c r="T47" s="2" t="s">
        <v>66</v>
      </c>
      <c r="U47" s="107"/>
      <c r="V47" s="57">
        <v>2</v>
      </c>
      <c r="W47" s="59">
        <v>0</v>
      </c>
      <c r="X47" s="59">
        <v>3</v>
      </c>
      <c r="Y47">
        <f t="shared" si="4"/>
        <v>5</v>
      </c>
    </row>
    <row r="48" spans="1:30" x14ac:dyDescent="0.25">
      <c r="A48">
        <v>8</v>
      </c>
      <c r="B48" t="s">
        <v>278</v>
      </c>
      <c r="C48" s="7" t="s">
        <v>289</v>
      </c>
      <c r="D48">
        <v>2</v>
      </c>
      <c r="E48">
        <v>7</v>
      </c>
      <c r="F48" s="58">
        <f t="shared" si="3"/>
        <v>9</v>
      </c>
      <c r="G48">
        <v>0</v>
      </c>
      <c r="H48" s="104">
        <v>7</v>
      </c>
      <c r="L48" s="2" t="s">
        <v>73</v>
      </c>
      <c r="M48" s="2" t="s">
        <v>74</v>
      </c>
      <c r="N48" s="2"/>
      <c r="O48" t="s">
        <v>54</v>
      </c>
      <c r="P48" t="s">
        <v>521</v>
      </c>
      <c r="Q48" s="49" t="s">
        <v>522</v>
      </c>
      <c r="R48" s="49" t="s">
        <v>518</v>
      </c>
      <c r="T48" s="2" t="s">
        <v>74</v>
      </c>
      <c r="U48" s="107" t="s">
        <v>349</v>
      </c>
      <c r="V48" s="57">
        <v>6</v>
      </c>
      <c r="W48" s="59">
        <v>0</v>
      </c>
      <c r="X48" s="59">
        <v>1</v>
      </c>
      <c r="Y48">
        <f t="shared" si="4"/>
        <v>7</v>
      </c>
    </row>
    <row r="49" spans="1:25" x14ac:dyDescent="0.25">
      <c r="A49">
        <v>9</v>
      </c>
      <c r="B49" t="s">
        <v>283</v>
      </c>
      <c r="C49" s="108" t="s">
        <v>523</v>
      </c>
      <c r="D49">
        <v>3</v>
      </c>
      <c r="E49">
        <v>5</v>
      </c>
      <c r="F49" s="58">
        <f t="shared" si="3"/>
        <v>8</v>
      </c>
      <c r="G49">
        <v>2</v>
      </c>
      <c r="H49" s="104">
        <f t="shared" si="2"/>
        <v>7</v>
      </c>
      <c r="L49" s="2" t="s">
        <v>83</v>
      </c>
      <c r="M49" s="2" t="s">
        <v>84</v>
      </c>
      <c r="N49" s="2"/>
      <c r="O49" t="s">
        <v>54</v>
      </c>
      <c r="P49" t="s">
        <v>524</v>
      </c>
      <c r="Q49" t="s">
        <v>525</v>
      </c>
      <c r="R49" s="49" t="s">
        <v>518</v>
      </c>
      <c r="T49" s="2" t="s">
        <v>84</v>
      </c>
      <c r="U49" s="107"/>
      <c r="V49" s="57">
        <v>4</v>
      </c>
      <c r="W49" s="59">
        <v>2</v>
      </c>
      <c r="X49" s="59">
        <v>5</v>
      </c>
      <c r="Y49">
        <f t="shared" si="4"/>
        <v>11</v>
      </c>
    </row>
    <row r="50" spans="1:25" x14ac:dyDescent="0.25">
      <c r="A50">
        <v>10</v>
      </c>
      <c r="B50" t="s">
        <v>292</v>
      </c>
      <c r="C50" s="5" t="s">
        <v>296</v>
      </c>
      <c r="D50">
        <v>1</v>
      </c>
      <c r="E50">
        <v>5</v>
      </c>
      <c r="F50" s="58">
        <f t="shared" si="3"/>
        <v>6</v>
      </c>
      <c r="G50">
        <v>1</v>
      </c>
      <c r="H50" s="104">
        <f t="shared" si="2"/>
        <v>6</v>
      </c>
      <c r="L50" s="2" t="s">
        <v>92</v>
      </c>
      <c r="M50" s="2" t="s">
        <v>93</v>
      </c>
      <c r="N50" s="2"/>
      <c r="O50" t="s">
        <v>54</v>
      </c>
      <c r="P50" t="s">
        <v>526</v>
      </c>
      <c r="Q50" t="s">
        <v>527</v>
      </c>
      <c r="R50" s="49" t="s">
        <v>278</v>
      </c>
      <c r="T50" s="2" t="s">
        <v>93</v>
      </c>
      <c r="U50" s="107"/>
      <c r="V50" s="57">
        <v>4</v>
      </c>
      <c r="W50" s="59">
        <v>1</v>
      </c>
      <c r="X50" s="59">
        <v>2</v>
      </c>
      <c r="Y50">
        <f t="shared" si="4"/>
        <v>7</v>
      </c>
    </row>
    <row r="51" spans="1:25" x14ac:dyDescent="0.25">
      <c r="A51">
        <v>11</v>
      </c>
      <c r="B51" t="s">
        <v>292</v>
      </c>
      <c r="C51" s="15" t="s">
        <v>300</v>
      </c>
      <c r="D51">
        <v>2</v>
      </c>
      <c r="E51">
        <v>4</v>
      </c>
      <c r="F51" s="58">
        <f t="shared" si="3"/>
        <v>6</v>
      </c>
      <c r="G51">
        <v>1</v>
      </c>
      <c r="H51" s="104">
        <f t="shared" si="2"/>
        <v>5</v>
      </c>
      <c r="L51" s="2" t="s">
        <v>102</v>
      </c>
      <c r="M51" s="2" t="s">
        <v>103</v>
      </c>
      <c r="N51" s="2"/>
      <c r="O51" t="s">
        <v>54</v>
      </c>
      <c r="P51" t="s">
        <v>528</v>
      </c>
      <c r="Q51" t="s">
        <v>529</v>
      </c>
      <c r="R51" s="49" t="s">
        <v>518</v>
      </c>
      <c r="T51" s="2" t="s">
        <v>103</v>
      </c>
      <c r="U51" s="107" t="s">
        <v>356</v>
      </c>
      <c r="V51" s="57">
        <v>5</v>
      </c>
      <c r="W51" s="59">
        <v>3</v>
      </c>
      <c r="X51" s="59">
        <v>2</v>
      </c>
      <c r="Y51">
        <f t="shared" si="4"/>
        <v>10</v>
      </c>
    </row>
    <row r="52" spans="1:25" x14ac:dyDescent="0.25">
      <c r="A52">
        <v>12</v>
      </c>
      <c r="B52" t="s">
        <v>278</v>
      </c>
      <c r="C52" s="109" t="s">
        <v>76</v>
      </c>
      <c r="D52">
        <v>2</v>
      </c>
      <c r="E52">
        <v>4</v>
      </c>
      <c r="F52" s="58">
        <f t="shared" si="3"/>
        <v>6</v>
      </c>
      <c r="G52" s="71">
        <v>1</v>
      </c>
      <c r="H52" s="104">
        <f t="shared" si="2"/>
        <v>5</v>
      </c>
      <c r="L52" s="2" t="s">
        <v>109</v>
      </c>
      <c r="M52" s="2" t="s">
        <v>110</v>
      </c>
      <c r="N52" s="2"/>
      <c r="O52" t="s">
        <v>39</v>
      </c>
      <c r="P52" t="s">
        <v>530</v>
      </c>
      <c r="Q52" t="s">
        <v>531</v>
      </c>
      <c r="R52" s="49" t="s">
        <v>278</v>
      </c>
      <c r="T52" s="2" t="s">
        <v>110</v>
      </c>
      <c r="U52" s="107"/>
      <c r="V52" s="57">
        <v>4</v>
      </c>
      <c r="W52" s="59">
        <v>2</v>
      </c>
      <c r="X52" s="59">
        <v>6</v>
      </c>
      <c r="Y52">
        <f t="shared" si="4"/>
        <v>12</v>
      </c>
    </row>
    <row r="53" spans="1:25" x14ac:dyDescent="0.25">
      <c r="A53">
        <v>13</v>
      </c>
      <c r="B53" t="s">
        <v>292</v>
      </c>
      <c r="C53" s="42" t="s">
        <v>301</v>
      </c>
      <c r="D53">
        <v>1</v>
      </c>
      <c r="E53">
        <v>2</v>
      </c>
      <c r="F53" s="58">
        <f t="shared" si="3"/>
        <v>3</v>
      </c>
      <c r="G53">
        <v>1</v>
      </c>
      <c r="H53" s="104">
        <f t="shared" si="2"/>
        <v>3</v>
      </c>
      <c r="L53" s="2" t="s">
        <v>118</v>
      </c>
      <c r="M53" s="2" t="s">
        <v>119</v>
      </c>
      <c r="N53" s="2"/>
      <c r="O53" t="s">
        <v>39</v>
      </c>
      <c r="P53" t="s">
        <v>532</v>
      </c>
      <c r="Q53" t="s">
        <v>533</v>
      </c>
      <c r="R53" s="49" t="s">
        <v>278</v>
      </c>
      <c r="T53" s="2" t="s">
        <v>119</v>
      </c>
      <c r="U53" s="107" t="s">
        <v>361</v>
      </c>
      <c r="V53" s="57">
        <v>5</v>
      </c>
      <c r="W53" s="59">
        <v>1</v>
      </c>
      <c r="X53" s="59">
        <v>1</v>
      </c>
      <c r="Y53">
        <f t="shared" si="4"/>
        <v>7</v>
      </c>
    </row>
    <row r="54" spans="1:25" x14ac:dyDescent="0.25">
      <c r="A54">
        <v>14</v>
      </c>
      <c r="B54" t="s">
        <v>283</v>
      </c>
      <c r="C54" s="2" t="s">
        <v>303</v>
      </c>
      <c r="D54">
        <v>2</v>
      </c>
      <c r="E54">
        <v>2</v>
      </c>
      <c r="F54" s="58">
        <f t="shared" si="3"/>
        <v>4</v>
      </c>
      <c r="G54">
        <v>1</v>
      </c>
      <c r="H54" s="104">
        <f>G54+E54</f>
        <v>3</v>
      </c>
      <c r="L54" s="2" t="s">
        <v>134</v>
      </c>
      <c r="M54" s="2" t="s">
        <v>135</v>
      </c>
      <c r="N54" s="2"/>
      <c r="O54" t="s">
        <v>54</v>
      </c>
      <c r="P54" t="s">
        <v>534</v>
      </c>
      <c r="Q54" s="49" t="s">
        <v>535</v>
      </c>
      <c r="R54" s="49" t="s">
        <v>278</v>
      </c>
      <c r="T54" s="2" t="s">
        <v>135</v>
      </c>
      <c r="U54" s="107" t="s">
        <v>367</v>
      </c>
      <c r="V54" s="57">
        <v>4</v>
      </c>
      <c r="W54" s="59">
        <v>5</v>
      </c>
      <c r="X54" s="59">
        <v>2</v>
      </c>
      <c r="Y54">
        <f t="shared" si="4"/>
        <v>11</v>
      </c>
    </row>
    <row r="55" spans="1:25" x14ac:dyDescent="0.25">
      <c r="A55">
        <v>15</v>
      </c>
      <c r="B55" t="s">
        <v>283</v>
      </c>
      <c r="C55" s="110" t="s">
        <v>34</v>
      </c>
      <c r="D55">
        <v>2</v>
      </c>
      <c r="E55">
        <v>2</v>
      </c>
      <c r="F55" s="58">
        <f t="shared" si="3"/>
        <v>4</v>
      </c>
      <c r="G55">
        <v>2</v>
      </c>
      <c r="H55" s="104">
        <f t="shared" si="2"/>
        <v>4</v>
      </c>
      <c r="L55" s="2" t="s">
        <v>145</v>
      </c>
      <c r="M55" s="2" t="s">
        <v>146</v>
      </c>
      <c r="N55" s="2"/>
      <c r="O55" t="s">
        <v>39</v>
      </c>
      <c r="P55" t="s">
        <v>536</v>
      </c>
      <c r="Q55" t="s">
        <v>537</v>
      </c>
      <c r="R55" s="49" t="s">
        <v>278</v>
      </c>
      <c r="T55" s="2" t="s">
        <v>146</v>
      </c>
      <c r="U55" s="107"/>
      <c r="V55" s="57">
        <v>3</v>
      </c>
      <c r="W55" s="59">
        <v>1</v>
      </c>
      <c r="X55" s="59">
        <v>6</v>
      </c>
      <c r="Y55">
        <f t="shared" si="4"/>
        <v>10</v>
      </c>
    </row>
    <row r="56" spans="1:25" x14ac:dyDescent="0.25">
      <c r="A56">
        <v>16</v>
      </c>
      <c r="B56" t="s">
        <v>283</v>
      </c>
      <c r="C56" s="12" t="s">
        <v>298</v>
      </c>
      <c r="D56">
        <v>1</v>
      </c>
      <c r="E56">
        <v>2</v>
      </c>
      <c r="F56" s="58">
        <f t="shared" si="3"/>
        <v>3</v>
      </c>
      <c r="G56">
        <v>1</v>
      </c>
      <c r="H56" s="104">
        <f t="shared" si="2"/>
        <v>3</v>
      </c>
      <c r="L56" s="2" t="s">
        <v>151</v>
      </c>
      <c r="M56" s="2" t="s">
        <v>152</v>
      </c>
      <c r="N56" s="2"/>
      <c r="O56" t="s">
        <v>54</v>
      </c>
      <c r="P56" t="s">
        <v>538</v>
      </c>
      <c r="Q56" t="s">
        <v>539</v>
      </c>
      <c r="R56" s="49" t="s">
        <v>278</v>
      </c>
      <c r="T56" s="2" t="s">
        <v>152</v>
      </c>
      <c r="U56" s="107"/>
      <c r="V56" s="57">
        <v>4</v>
      </c>
      <c r="W56" s="59">
        <v>5</v>
      </c>
      <c r="X56" s="59">
        <v>3</v>
      </c>
      <c r="Y56">
        <f t="shared" si="4"/>
        <v>12</v>
      </c>
    </row>
    <row r="57" spans="1:25" x14ac:dyDescent="0.25">
      <c r="A57">
        <v>17</v>
      </c>
      <c r="B57" t="s">
        <v>283</v>
      </c>
      <c r="C57" s="21" t="s">
        <v>299</v>
      </c>
      <c r="D57">
        <v>2</v>
      </c>
      <c r="E57">
        <v>1</v>
      </c>
      <c r="F57" s="58">
        <f t="shared" si="3"/>
        <v>3</v>
      </c>
      <c r="G57">
        <v>1</v>
      </c>
      <c r="H57" s="104">
        <f t="shared" si="2"/>
        <v>2</v>
      </c>
      <c r="L57" s="2" t="s">
        <v>164</v>
      </c>
      <c r="M57" s="2" t="s">
        <v>165</v>
      </c>
      <c r="N57" s="2"/>
      <c r="O57" t="s">
        <v>54</v>
      </c>
      <c r="P57" t="s">
        <v>540</v>
      </c>
      <c r="Q57" s="49" t="s">
        <v>541</v>
      </c>
      <c r="R57" s="49" t="s">
        <v>518</v>
      </c>
      <c r="T57" s="2" t="s">
        <v>165</v>
      </c>
      <c r="U57" s="107" t="s">
        <v>372</v>
      </c>
      <c r="V57" s="57">
        <v>4</v>
      </c>
      <c r="W57" s="59">
        <v>0</v>
      </c>
      <c r="X57" s="59">
        <v>6</v>
      </c>
      <c r="Y57">
        <f t="shared" si="4"/>
        <v>10</v>
      </c>
    </row>
    <row r="58" spans="1:25" x14ac:dyDescent="0.25">
      <c r="A58">
        <v>18</v>
      </c>
      <c r="B58" t="s">
        <v>283</v>
      </c>
      <c r="C58" s="18" t="s">
        <v>294</v>
      </c>
      <c r="D58">
        <v>1</v>
      </c>
      <c r="E58">
        <v>1</v>
      </c>
      <c r="F58" s="58">
        <f t="shared" si="3"/>
        <v>2</v>
      </c>
      <c r="G58">
        <v>1</v>
      </c>
      <c r="H58" s="104">
        <f t="shared" si="2"/>
        <v>2</v>
      </c>
      <c r="L58" s="2" t="s">
        <v>173</v>
      </c>
      <c r="M58" s="2" t="s">
        <v>174</v>
      </c>
      <c r="N58" s="2"/>
      <c r="O58" t="s">
        <v>39</v>
      </c>
      <c r="P58" t="s">
        <v>542</v>
      </c>
      <c r="Q58" t="s">
        <v>543</v>
      </c>
      <c r="R58" s="49" t="s">
        <v>278</v>
      </c>
      <c r="T58" s="2" t="s">
        <v>174</v>
      </c>
      <c r="U58" s="107" t="s">
        <v>361</v>
      </c>
      <c r="V58" s="57">
        <v>6</v>
      </c>
      <c r="W58" s="59">
        <v>0</v>
      </c>
      <c r="X58" s="59">
        <v>1</v>
      </c>
      <c r="Y58">
        <f t="shared" si="4"/>
        <v>7</v>
      </c>
    </row>
    <row r="59" spans="1:25" x14ac:dyDescent="0.25">
      <c r="A59">
        <v>19</v>
      </c>
      <c r="B59" t="s">
        <v>292</v>
      </c>
      <c r="C59" s="2" t="s">
        <v>304</v>
      </c>
      <c r="D59">
        <v>0</v>
      </c>
      <c r="E59">
        <v>1</v>
      </c>
      <c r="F59" s="58">
        <f t="shared" si="3"/>
        <v>1</v>
      </c>
      <c r="G59">
        <v>0</v>
      </c>
      <c r="H59" s="104">
        <f t="shared" si="2"/>
        <v>1</v>
      </c>
      <c r="L59" s="2" t="s">
        <v>181</v>
      </c>
      <c r="M59" s="2" t="s">
        <v>182</v>
      </c>
      <c r="N59" s="2"/>
      <c r="O59" t="s">
        <v>54</v>
      </c>
      <c r="P59" s="49" t="s">
        <v>544</v>
      </c>
      <c r="Q59" t="s">
        <v>545</v>
      </c>
      <c r="R59" s="49" t="s">
        <v>518</v>
      </c>
      <c r="T59" s="2" t="s">
        <v>182</v>
      </c>
      <c r="U59" s="107" t="s">
        <v>342</v>
      </c>
      <c r="V59" s="57">
        <v>4</v>
      </c>
      <c r="W59" s="59">
        <v>1</v>
      </c>
      <c r="X59" s="59">
        <v>2</v>
      </c>
      <c r="Y59">
        <f t="shared" si="4"/>
        <v>7</v>
      </c>
    </row>
    <row r="60" spans="1:25" ht="15.75" thickBot="1" x14ac:dyDescent="0.3">
      <c r="A60">
        <v>20</v>
      </c>
      <c r="B60" t="s">
        <v>292</v>
      </c>
      <c r="C60" s="111" t="s">
        <v>305</v>
      </c>
      <c r="D60">
        <v>1</v>
      </c>
      <c r="E60">
        <v>0</v>
      </c>
      <c r="F60" s="58">
        <f t="shared" si="3"/>
        <v>1</v>
      </c>
      <c r="G60" s="112">
        <v>1</v>
      </c>
      <c r="H60" s="104">
        <f t="shared" si="2"/>
        <v>1</v>
      </c>
      <c r="V60" s="100">
        <f>SUM(V44:V59)</f>
        <v>67</v>
      </c>
      <c r="W60" s="100">
        <f>SUM(W44:W59)</f>
        <v>26</v>
      </c>
      <c r="X60" s="100">
        <f>SUM(X44:X59)</f>
        <v>49</v>
      </c>
      <c r="Y60" s="101">
        <f>SUM(Y44:Y59)</f>
        <v>142</v>
      </c>
    </row>
    <row r="61" spans="1:25" ht="15.75" thickTop="1" x14ac:dyDescent="0.25">
      <c r="A61">
        <v>21</v>
      </c>
      <c r="B61" t="s">
        <v>283</v>
      </c>
      <c r="C61" s="25" t="s">
        <v>302</v>
      </c>
      <c r="D61">
        <v>1</v>
      </c>
      <c r="E61">
        <v>0</v>
      </c>
      <c r="F61" s="58">
        <f t="shared" si="3"/>
        <v>1</v>
      </c>
      <c r="G61" s="57">
        <v>1</v>
      </c>
      <c r="H61" s="112">
        <f t="shared" si="2"/>
        <v>1</v>
      </c>
      <c r="N61" s="3" t="s">
        <v>278</v>
      </c>
      <c r="O61" s="3" t="s">
        <v>286</v>
      </c>
      <c r="P61" s="3" t="s">
        <v>283</v>
      </c>
      <c r="Q61" s="24" t="s">
        <v>504</v>
      </c>
    </row>
    <row r="62" spans="1:25" x14ac:dyDescent="0.25">
      <c r="A62">
        <v>22</v>
      </c>
      <c r="B62" t="s">
        <v>283</v>
      </c>
      <c r="C62" s="2" t="s">
        <v>546</v>
      </c>
      <c r="D62">
        <v>0</v>
      </c>
      <c r="E62">
        <v>1</v>
      </c>
      <c r="F62" s="58">
        <f t="shared" si="3"/>
        <v>1</v>
      </c>
      <c r="G62" s="57">
        <v>0</v>
      </c>
      <c r="H62" s="104">
        <f t="shared" si="2"/>
        <v>1</v>
      </c>
      <c r="M62" t="s">
        <v>763</v>
      </c>
      <c r="N62" s="224">
        <v>3.4705882352941178</v>
      </c>
      <c r="O62" s="224">
        <v>1.2941176470588236</v>
      </c>
      <c r="P62" s="224">
        <v>2</v>
      </c>
      <c r="Q62" s="224">
        <v>6.7647058823529411</v>
      </c>
      <c r="R62" s="180" t="s">
        <v>282</v>
      </c>
    </row>
    <row r="63" spans="1:25" x14ac:dyDescent="0.25">
      <c r="A63">
        <v>23</v>
      </c>
      <c r="B63" t="s">
        <v>292</v>
      </c>
      <c r="C63" s="2" t="s">
        <v>309</v>
      </c>
      <c r="D63">
        <v>0</v>
      </c>
      <c r="E63">
        <v>1</v>
      </c>
      <c r="F63" s="58">
        <f t="shared" si="3"/>
        <v>1</v>
      </c>
      <c r="G63" s="57">
        <v>0</v>
      </c>
      <c r="H63" s="104">
        <f t="shared" si="2"/>
        <v>1</v>
      </c>
      <c r="M63" t="s">
        <v>752</v>
      </c>
      <c r="N63" s="223">
        <v>1.4545454545454546</v>
      </c>
      <c r="O63" s="223">
        <v>1.1818181818181819</v>
      </c>
      <c r="P63" s="223">
        <v>3.2727272727272729</v>
      </c>
      <c r="Q63" s="223">
        <v>5.9090909090909092</v>
      </c>
      <c r="R63" s="180" t="s">
        <v>285</v>
      </c>
      <c r="V63" s="3" t="s">
        <v>278</v>
      </c>
      <c r="W63" s="3" t="s">
        <v>286</v>
      </c>
      <c r="X63" s="3" t="s">
        <v>283</v>
      </c>
      <c r="Y63" s="24" t="s">
        <v>504</v>
      </c>
    </row>
    <row r="64" spans="1:25" x14ac:dyDescent="0.25">
      <c r="A64">
        <v>24</v>
      </c>
      <c r="B64" t="s">
        <v>292</v>
      </c>
      <c r="C64" s="2" t="s">
        <v>336</v>
      </c>
      <c r="D64">
        <v>1</v>
      </c>
      <c r="E64">
        <v>0</v>
      </c>
      <c r="F64" s="58">
        <f t="shared" si="3"/>
        <v>1</v>
      </c>
      <c r="G64" s="57">
        <v>1</v>
      </c>
      <c r="H64" s="113">
        <f t="shared" si="2"/>
        <v>1</v>
      </c>
      <c r="N64" s="180">
        <v>2.0160427807486632</v>
      </c>
      <c r="O64" s="180">
        <v>0.11229946524064172</v>
      </c>
      <c r="P64" s="180">
        <v>-1.2727272727272729</v>
      </c>
      <c r="Q64" s="180">
        <v>0.85561497326203195</v>
      </c>
      <c r="R64" s="180" t="s">
        <v>276</v>
      </c>
      <c r="U64" t="s">
        <v>758</v>
      </c>
      <c r="V64">
        <v>58</v>
      </c>
      <c r="W64">
        <v>19</v>
      </c>
      <c r="X64">
        <v>33</v>
      </c>
      <c r="Y64">
        <v>110</v>
      </c>
    </row>
    <row r="65" spans="1:21" x14ac:dyDescent="0.25">
      <c r="A65">
        <v>25</v>
      </c>
      <c r="B65" t="s">
        <v>292</v>
      </c>
      <c r="C65" s="2" t="s">
        <v>548</v>
      </c>
      <c r="D65">
        <v>1</v>
      </c>
      <c r="E65">
        <v>0</v>
      </c>
      <c r="F65" s="58">
        <f t="shared" si="3"/>
        <v>1</v>
      </c>
      <c r="G65" s="57">
        <v>1</v>
      </c>
      <c r="H65" s="113">
        <f t="shared" si="2"/>
        <v>1</v>
      </c>
      <c r="Q65" s="104"/>
      <c r="U65" t="s">
        <v>790</v>
      </c>
    </row>
    <row r="66" spans="1:21" x14ac:dyDescent="0.25">
      <c r="A66">
        <v>26</v>
      </c>
      <c r="B66" t="s">
        <v>278</v>
      </c>
      <c r="C66" s="2" t="s">
        <v>337</v>
      </c>
      <c r="D66">
        <v>1</v>
      </c>
      <c r="E66">
        <v>0</v>
      </c>
      <c r="F66" s="58">
        <f t="shared" si="3"/>
        <v>1</v>
      </c>
      <c r="G66">
        <v>1</v>
      </c>
      <c r="H66" s="113">
        <f t="shared" si="2"/>
        <v>1</v>
      </c>
    </row>
    <row r="67" spans="1:21" x14ac:dyDescent="0.25">
      <c r="A67">
        <v>27</v>
      </c>
      <c r="B67" t="s">
        <v>292</v>
      </c>
      <c r="C67" s="114" t="s">
        <v>549</v>
      </c>
      <c r="D67">
        <v>0</v>
      </c>
      <c r="E67">
        <v>0</v>
      </c>
      <c r="F67" s="58">
        <f t="shared" si="3"/>
        <v>0</v>
      </c>
      <c r="G67">
        <v>0</v>
      </c>
      <c r="H67" s="104">
        <f t="shared" si="2"/>
        <v>0</v>
      </c>
    </row>
    <row r="68" spans="1:21" x14ac:dyDescent="0.25">
      <c r="A68">
        <v>28</v>
      </c>
      <c r="B68" t="s">
        <v>283</v>
      </c>
      <c r="C68" s="115" t="s">
        <v>550</v>
      </c>
      <c r="D68">
        <v>0</v>
      </c>
      <c r="E68">
        <v>0</v>
      </c>
      <c r="F68" s="58">
        <f t="shared" si="3"/>
        <v>0</v>
      </c>
      <c r="G68">
        <v>0</v>
      </c>
      <c r="H68" s="104">
        <f t="shared" si="2"/>
        <v>0</v>
      </c>
      <c r="M68" s="3" t="s">
        <v>3</v>
      </c>
      <c r="N68" s="106" t="s">
        <v>339</v>
      </c>
      <c r="O68" s="52" t="s">
        <v>278</v>
      </c>
      <c r="P68" s="46" t="s">
        <v>286</v>
      </c>
      <c r="Q68" s="46" t="s">
        <v>283</v>
      </c>
      <c r="R68" s="46" t="s">
        <v>293</v>
      </c>
    </row>
    <row r="69" spans="1:21" x14ac:dyDescent="0.25">
      <c r="A69">
        <v>29</v>
      </c>
      <c r="B69" t="s">
        <v>292</v>
      </c>
      <c r="C69" s="2" t="s">
        <v>551</v>
      </c>
      <c r="D69">
        <v>0</v>
      </c>
      <c r="E69">
        <v>0</v>
      </c>
      <c r="F69" s="58">
        <f t="shared" si="3"/>
        <v>0</v>
      </c>
      <c r="G69" s="71">
        <v>0</v>
      </c>
      <c r="H69" s="104">
        <f t="shared" si="2"/>
        <v>0</v>
      </c>
      <c r="M69" s="2" t="s">
        <v>25</v>
      </c>
      <c r="N69" s="107" t="s">
        <v>342</v>
      </c>
      <c r="O69" s="57">
        <v>5</v>
      </c>
      <c r="P69" s="58">
        <v>2</v>
      </c>
      <c r="Q69" s="58">
        <v>4</v>
      </c>
      <c r="R69">
        <f t="shared" ref="R69:R84" si="5">SUM(O69:Q69)</f>
        <v>11</v>
      </c>
    </row>
    <row r="70" spans="1:21" x14ac:dyDescent="0.25">
      <c r="A70">
        <v>30</v>
      </c>
      <c r="B70" t="s">
        <v>292</v>
      </c>
      <c r="C70" s="2" t="s">
        <v>552</v>
      </c>
      <c r="D70">
        <v>0</v>
      </c>
      <c r="E70">
        <v>0</v>
      </c>
      <c r="F70" s="58">
        <f t="shared" si="3"/>
        <v>0</v>
      </c>
      <c r="G70" s="71">
        <v>0</v>
      </c>
      <c r="H70" s="104">
        <f t="shared" si="2"/>
        <v>0</v>
      </c>
      <c r="M70" s="2" t="s">
        <v>42</v>
      </c>
      <c r="N70" s="107" t="s">
        <v>344</v>
      </c>
      <c r="O70" s="57">
        <v>3</v>
      </c>
      <c r="P70" s="59">
        <v>2</v>
      </c>
      <c r="Q70" s="59">
        <v>3</v>
      </c>
      <c r="R70">
        <f t="shared" si="5"/>
        <v>8</v>
      </c>
    </row>
    <row r="71" spans="1:21" x14ac:dyDescent="0.25">
      <c r="A71">
        <v>31</v>
      </c>
      <c r="B71" t="s">
        <v>283</v>
      </c>
      <c r="C71" s="2" t="s">
        <v>553</v>
      </c>
      <c r="D71">
        <v>0</v>
      </c>
      <c r="E71">
        <v>0</v>
      </c>
      <c r="F71" s="58">
        <f t="shared" si="3"/>
        <v>0</v>
      </c>
      <c r="G71" s="71">
        <v>0</v>
      </c>
      <c r="H71" s="104">
        <f t="shared" si="2"/>
        <v>0</v>
      </c>
      <c r="M71" s="2" t="s">
        <v>57</v>
      </c>
      <c r="N71" s="107"/>
      <c r="O71" s="57">
        <v>4</v>
      </c>
      <c r="P71" s="59">
        <v>1</v>
      </c>
      <c r="Q71" s="59">
        <v>2</v>
      </c>
      <c r="R71">
        <f t="shared" si="5"/>
        <v>7</v>
      </c>
    </row>
    <row r="72" spans="1:21" x14ac:dyDescent="0.25">
      <c r="A72">
        <v>32</v>
      </c>
      <c r="B72" t="s">
        <v>292</v>
      </c>
      <c r="C72" s="2" t="s">
        <v>253</v>
      </c>
      <c r="D72">
        <v>0</v>
      </c>
      <c r="E72">
        <v>0</v>
      </c>
      <c r="F72" s="58">
        <f t="shared" si="3"/>
        <v>0</v>
      </c>
      <c r="G72">
        <v>0</v>
      </c>
      <c r="H72" s="104">
        <f t="shared" si="2"/>
        <v>0</v>
      </c>
      <c r="M72" s="2" t="s">
        <v>66</v>
      </c>
      <c r="N72" s="107"/>
      <c r="O72" s="57">
        <v>2</v>
      </c>
      <c r="P72" s="59">
        <v>0</v>
      </c>
      <c r="Q72" s="59">
        <v>3</v>
      </c>
      <c r="R72">
        <f t="shared" si="5"/>
        <v>5</v>
      </c>
    </row>
    <row r="73" spans="1:21" x14ac:dyDescent="0.25">
      <c r="A73">
        <v>33</v>
      </c>
      <c r="B73" t="s">
        <v>283</v>
      </c>
      <c r="C73" s="2" t="s">
        <v>307</v>
      </c>
      <c r="D73">
        <v>0</v>
      </c>
      <c r="E73">
        <v>0</v>
      </c>
      <c r="F73" s="58">
        <f t="shared" si="3"/>
        <v>0</v>
      </c>
      <c r="G73">
        <v>0</v>
      </c>
      <c r="H73" s="104">
        <f t="shared" si="2"/>
        <v>0</v>
      </c>
      <c r="M73" s="2" t="s">
        <v>74</v>
      </c>
      <c r="N73" s="107" t="s">
        <v>349</v>
      </c>
      <c r="O73" s="57">
        <v>6</v>
      </c>
      <c r="P73" s="59">
        <v>0</v>
      </c>
      <c r="Q73" s="59">
        <v>1</v>
      </c>
      <c r="R73">
        <f t="shared" si="5"/>
        <v>7</v>
      </c>
    </row>
    <row r="74" spans="1:21" x14ac:dyDescent="0.25">
      <c r="A74">
        <v>34</v>
      </c>
      <c r="B74" t="s">
        <v>283</v>
      </c>
      <c r="C74" s="2" t="s">
        <v>306</v>
      </c>
      <c r="D74">
        <v>0</v>
      </c>
      <c r="E74">
        <v>0</v>
      </c>
      <c r="F74" s="58">
        <f t="shared" si="3"/>
        <v>0</v>
      </c>
      <c r="G74">
        <v>0</v>
      </c>
      <c r="H74" s="104">
        <f t="shared" si="2"/>
        <v>0</v>
      </c>
      <c r="M74" s="2" t="s">
        <v>84</v>
      </c>
      <c r="N74" s="107"/>
      <c r="O74" s="57">
        <v>4</v>
      </c>
      <c r="P74" s="59">
        <v>2</v>
      </c>
      <c r="Q74" s="59">
        <v>5</v>
      </c>
      <c r="R74">
        <f t="shared" si="5"/>
        <v>11</v>
      </c>
    </row>
    <row r="75" spans="1:21" x14ac:dyDescent="0.25">
      <c r="A75">
        <v>35</v>
      </c>
      <c r="B75" t="s">
        <v>283</v>
      </c>
      <c r="C75" s="2" t="s">
        <v>194</v>
      </c>
      <c r="D75">
        <v>0</v>
      </c>
      <c r="E75">
        <v>0</v>
      </c>
      <c r="F75" s="58">
        <f t="shared" si="3"/>
        <v>0</v>
      </c>
      <c r="G75">
        <v>0</v>
      </c>
      <c r="H75" s="104">
        <f t="shared" si="2"/>
        <v>0</v>
      </c>
      <c r="M75" s="2" t="s">
        <v>93</v>
      </c>
      <c r="N75" s="107"/>
      <c r="O75" s="57">
        <v>4</v>
      </c>
      <c r="P75" s="59">
        <v>1</v>
      </c>
      <c r="Q75" s="59">
        <v>2</v>
      </c>
      <c r="R75">
        <f t="shared" si="5"/>
        <v>7</v>
      </c>
    </row>
    <row r="76" spans="1:21" ht="15.75" thickBot="1" x14ac:dyDescent="0.3">
      <c r="D76" s="98">
        <f>SUM(D41:D75)</f>
        <v>64</v>
      </c>
      <c r="E76" s="98">
        <f>SUM(E41:E75)</f>
        <v>106</v>
      </c>
      <c r="F76" s="98">
        <f>SUM(F41:F75)</f>
        <v>170</v>
      </c>
      <c r="G76" s="99">
        <f>SUM(G41:G75)</f>
        <v>32</v>
      </c>
      <c r="H76" s="99">
        <f>SUM(H41:H75)</f>
        <v>138</v>
      </c>
      <c r="M76" s="2" t="s">
        <v>103</v>
      </c>
      <c r="N76" s="107" t="s">
        <v>356</v>
      </c>
      <c r="O76" s="57">
        <v>5</v>
      </c>
      <c r="P76" s="59">
        <v>3</v>
      </c>
      <c r="Q76" s="59">
        <v>2</v>
      </c>
      <c r="R76">
        <f t="shared" si="5"/>
        <v>10</v>
      </c>
    </row>
    <row r="77" spans="1:21" ht="15.75" thickTop="1" x14ac:dyDescent="0.25">
      <c r="E77" t="s">
        <v>554</v>
      </c>
      <c r="H77" t="s">
        <v>554</v>
      </c>
      <c r="M77" s="7" t="s">
        <v>110</v>
      </c>
      <c r="N77" s="280"/>
      <c r="O77" s="281">
        <v>4</v>
      </c>
      <c r="P77" s="282">
        <v>2</v>
      </c>
      <c r="Q77" s="282">
        <v>6</v>
      </c>
      <c r="R77" s="68">
        <f t="shared" si="5"/>
        <v>12</v>
      </c>
    </row>
    <row r="78" spans="1:21" x14ac:dyDescent="0.25">
      <c r="E78" t="s">
        <v>555</v>
      </c>
      <c r="H78" t="s">
        <v>555</v>
      </c>
      <c r="M78" s="2" t="s">
        <v>119</v>
      </c>
      <c r="N78" s="107" t="s">
        <v>361</v>
      </c>
      <c r="O78" s="57">
        <v>5</v>
      </c>
      <c r="P78" s="59">
        <v>1</v>
      </c>
      <c r="Q78" s="59">
        <v>1</v>
      </c>
      <c r="R78">
        <f t="shared" si="5"/>
        <v>7</v>
      </c>
    </row>
    <row r="79" spans="1:21" x14ac:dyDescent="0.25">
      <c r="M79" s="2" t="s">
        <v>135</v>
      </c>
      <c r="N79" s="107" t="s">
        <v>367</v>
      </c>
      <c r="O79" s="57">
        <v>4</v>
      </c>
      <c r="P79" s="59">
        <v>5</v>
      </c>
      <c r="Q79" s="59">
        <v>2</v>
      </c>
      <c r="R79">
        <f t="shared" si="5"/>
        <v>11</v>
      </c>
    </row>
    <row r="80" spans="1:21" x14ac:dyDescent="0.25">
      <c r="E80" s="252">
        <v>110</v>
      </c>
      <c r="H80" s="252">
        <v>142</v>
      </c>
      <c r="M80" s="2" t="s">
        <v>146</v>
      </c>
      <c r="N80" s="107"/>
      <c r="O80" s="57">
        <v>3</v>
      </c>
      <c r="P80" s="59">
        <v>1</v>
      </c>
      <c r="Q80" s="59">
        <v>6</v>
      </c>
      <c r="R80">
        <f t="shared" si="5"/>
        <v>10</v>
      </c>
    </row>
    <row r="81" spans="2:19" x14ac:dyDescent="0.25">
      <c r="M81" s="7" t="s">
        <v>152</v>
      </c>
      <c r="N81" s="280"/>
      <c r="O81" s="281">
        <v>4</v>
      </c>
      <c r="P81" s="282">
        <v>5</v>
      </c>
      <c r="Q81" s="282">
        <v>3</v>
      </c>
      <c r="R81" s="68">
        <f t="shared" si="5"/>
        <v>12</v>
      </c>
    </row>
    <row r="82" spans="2:19" x14ac:dyDescent="0.25">
      <c r="B82" s="1" t="s">
        <v>789</v>
      </c>
      <c r="C82" s="1" t="s">
        <v>118</v>
      </c>
      <c r="M82" s="7" t="s">
        <v>165</v>
      </c>
      <c r="N82" s="280" t="s">
        <v>372</v>
      </c>
      <c r="O82" s="281">
        <v>4</v>
      </c>
      <c r="P82" s="282">
        <v>0</v>
      </c>
      <c r="Q82" s="282">
        <v>6</v>
      </c>
      <c r="R82" s="68">
        <f t="shared" si="5"/>
        <v>10</v>
      </c>
    </row>
    <row r="83" spans="2:19" x14ac:dyDescent="0.25">
      <c r="B83" s="230" t="s">
        <v>772</v>
      </c>
      <c r="C83" s="2"/>
      <c r="M83" s="2" t="s">
        <v>174</v>
      </c>
      <c r="N83" s="107" t="s">
        <v>361</v>
      </c>
      <c r="O83" s="57">
        <v>6</v>
      </c>
      <c r="P83" s="59">
        <v>0</v>
      </c>
      <c r="Q83" s="59">
        <v>1</v>
      </c>
      <c r="R83">
        <f t="shared" si="5"/>
        <v>7</v>
      </c>
    </row>
    <row r="84" spans="2:19" x14ac:dyDescent="0.25">
      <c r="B84" s="231"/>
      <c r="C84" s="2"/>
      <c r="M84" s="2" t="s">
        <v>182</v>
      </c>
      <c r="N84" s="107" t="s">
        <v>342</v>
      </c>
      <c r="O84" s="57">
        <v>4</v>
      </c>
      <c r="P84" s="59">
        <v>1</v>
      </c>
      <c r="Q84" s="59">
        <v>2</v>
      </c>
      <c r="R84">
        <f t="shared" si="5"/>
        <v>7</v>
      </c>
    </row>
    <row r="85" spans="2:19" ht="15.75" thickBot="1" x14ac:dyDescent="0.3">
      <c r="B85" s="230" t="s">
        <v>773</v>
      </c>
      <c r="C85" s="2"/>
      <c r="O85" s="283">
        <f>SUM(O84+O83+O80+O79+O78+O76+O75+O74+O73+O72+O71+O70+O69)</f>
        <v>55</v>
      </c>
      <c r="P85" s="283">
        <f t="shared" ref="P85:R85" si="6">SUM(P84+P83+P80+P79+P78+P76+P75+P74+P73+P72+P71+P70+P69)</f>
        <v>19</v>
      </c>
      <c r="Q85" s="283">
        <f t="shared" si="6"/>
        <v>34</v>
      </c>
      <c r="R85" s="283">
        <f t="shared" si="6"/>
        <v>108</v>
      </c>
      <c r="S85" t="s">
        <v>852</v>
      </c>
    </row>
    <row r="86" spans="2:19" ht="15.75" thickTop="1" x14ac:dyDescent="0.25">
      <c r="B86" s="231"/>
      <c r="C86" s="2"/>
      <c r="O86" s="54">
        <f>O82+O81+O77</f>
        <v>12</v>
      </c>
      <c r="P86" s="54">
        <f>P82+P81+P77</f>
        <v>7</v>
      </c>
      <c r="Q86" s="54">
        <f>Q82+Q81+Q77</f>
        <v>15</v>
      </c>
      <c r="R86" s="54">
        <f>R82+R81+R77</f>
        <v>34</v>
      </c>
      <c r="S86" t="s">
        <v>853</v>
      </c>
    </row>
    <row r="87" spans="2:19" x14ac:dyDescent="0.25">
      <c r="B87" s="230" t="s">
        <v>774</v>
      </c>
      <c r="C87" s="2"/>
      <c r="O87">
        <f>O86+O85</f>
        <v>67</v>
      </c>
      <c r="P87">
        <f t="shared" ref="P87:R87" si="7">P86+P85</f>
        <v>26</v>
      </c>
      <c r="Q87">
        <f t="shared" si="7"/>
        <v>49</v>
      </c>
      <c r="R87">
        <f t="shared" si="7"/>
        <v>142</v>
      </c>
    </row>
    <row r="88" spans="2:19" x14ac:dyDescent="0.25">
      <c r="B88" s="231"/>
      <c r="C88" s="2"/>
    </row>
    <row r="89" spans="2:19" x14ac:dyDescent="0.25">
      <c r="B89" s="230" t="s">
        <v>775</v>
      </c>
      <c r="C89" s="2"/>
    </row>
    <row r="90" spans="2:19" x14ac:dyDescent="0.25">
      <c r="B90" s="231"/>
      <c r="C90" s="2"/>
    </row>
    <row r="91" spans="2:19" x14ac:dyDescent="0.25">
      <c r="B91" s="230" t="s">
        <v>776</v>
      </c>
      <c r="C91" s="2"/>
    </row>
    <row r="92" spans="2:19" x14ac:dyDescent="0.25">
      <c r="B92" s="231"/>
      <c r="C92" s="2"/>
    </row>
    <row r="93" spans="2:19" x14ac:dyDescent="0.25">
      <c r="B93" s="230" t="s">
        <v>777</v>
      </c>
      <c r="C93" s="2"/>
    </row>
    <row r="94" spans="2:19" x14ac:dyDescent="0.25">
      <c r="B94" s="231"/>
      <c r="C94" s="2"/>
    </row>
    <row r="95" spans="2:19" x14ac:dyDescent="0.25">
      <c r="B95" s="230" t="s">
        <v>778</v>
      </c>
      <c r="C95" s="2"/>
    </row>
    <row r="96" spans="2:19" x14ac:dyDescent="0.25">
      <c r="B96" s="231"/>
      <c r="C96" s="2"/>
    </row>
    <row r="97" spans="2:3" x14ac:dyDescent="0.25">
      <c r="B97" s="230" t="s">
        <v>779</v>
      </c>
      <c r="C97" s="2"/>
    </row>
    <row r="98" spans="2:3" x14ac:dyDescent="0.25">
      <c r="B98" s="231"/>
      <c r="C98" s="2"/>
    </row>
    <row r="99" spans="2:3" x14ac:dyDescent="0.25">
      <c r="B99" s="230" t="s">
        <v>780</v>
      </c>
      <c r="C99" s="2"/>
    </row>
    <row r="100" spans="2:3" x14ac:dyDescent="0.25">
      <c r="B100" s="231"/>
      <c r="C100" s="2"/>
    </row>
    <row r="101" spans="2:3" x14ac:dyDescent="0.25">
      <c r="B101" s="230" t="s">
        <v>781</v>
      </c>
      <c r="C101" s="2"/>
    </row>
    <row r="102" spans="2:3" x14ac:dyDescent="0.25">
      <c r="B102" s="231"/>
      <c r="C102" s="2"/>
    </row>
    <row r="103" spans="2:3" x14ac:dyDescent="0.25">
      <c r="B103" s="230" t="s">
        <v>782</v>
      </c>
      <c r="C103" s="2"/>
    </row>
    <row r="104" spans="2:3" x14ac:dyDescent="0.25">
      <c r="B104" s="231"/>
      <c r="C104" s="2"/>
    </row>
    <row r="105" spans="2:3" x14ac:dyDescent="0.25">
      <c r="B105" s="230" t="s">
        <v>783</v>
      </c>
      <c r="C105" s="2"/>
    </row>
    <row r="106" spans="2:3" x14ac:dyDescent="0.25">
      <c r="B106" s="231"/>
      <c r="C106" s="2"/>
    </row>
    <row r="107" spans="2:3" x14ac:dyDescent="0.25">
      <c r="B107" s="230" t="s">
        <v>784</v>
      </c>
      <c r="C107" s="2"/>
    </row>
    <row r="108" spans="2:3" x14ac:dyDescent="0.25">
      <c r="B108" s="231"/>
      <c r="C108" s="2"/>
    </row>
    <row r="109" spans="2:3" x14ac:dyDescent="0.25">
      <c r="B109" s="230" t="s">
        <v>785</v>
      </c>
      <c r="C109" s="2"/>
    </row>
    <row r="110" spans="2:3" x14ac:dyDescent="0.25">
      <c r="B110" s="231"/>
      <c r="C110" s="2"/>
    </row>
    <row r="111" spans="2:3" x14ac:dyDescent="0.25">
      <c r="B111" s="230" t="s">
        <v>786</v>
      </c>
      <c r="C111" s="2"/>
    </row>
    <row r="112" spans="2:3" x14ac:dyDescent="0.25">
      <c r="B112" s="231"/>
      <c r="C112" s="2"/>
    </row>
    <row r="113" spans="2:3" x14ac:dyDescent="0.25">
      <c r="B113" s="230" t="s">
        <v>787</v>
      </c>
      <c r="C113" s="2"/>
    </row>
    <row r="114" spans="2:3" x14ac:dyDescent="0.25">
      <c r="B114" s="231"/>
      <c r="C114" s="2"/>
    </row>
    <row r="115" spans="2:3" x14ac:dyDescent="0.25">
      <c r="B115" s="230" t="s">
        <v>788</v>
      </c>
      <c r="C115" s="2"/>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X75"/>
  <sheetViews>
    <sheetView topLeftCell="A51" workbookViewId="0">
      <pane xSplit="2" topLeftCell="C1" activePane="topRight" state="frozen"/>
      <selection activeCell="A7" sqref="A7"/>
      <selection pane="topRight" activeCell="C39" sqref="C39:C70"/>
    </sheetView>
  </sheetViews>
  <sheetFormatPr defaultRowHeight="15" x14ac:dyDescent="0.25"/>
  <cols>
    <col min="3" max="3" width="13.28515625" customWidth="1"/>
    <col min="11" max="11" width="11" customWidth="1"/>
    <col min="12" max="12" width="8.5703125" customWidth="1"/>
    <col min="16" max="16" width="11.28515625" customWidth="1"/>
    <col min="20" max="21" width="10.42578125" customWidth="1"/>
  </cols>
  <sheetData>
    <row r="2" spans="1:27" ht="15.75" thickBot="1" x14ac:dyDescent="0.3">
      <c r="A2" t="s">
        <v>556</v>
      </c>
      <c r="W2" s="105" t="s">
        <v>277</v>
      </c>
    </row>
    <row r="3" spans="1:27" ht="15.75" thickBot="1" x14ac:dyDescent="0.3">
      <c r="A3" s="1" t="s">
        <v>2</v>
      </c>
      <c r="B3" s="1" t="s">
        <v>3</v>
      </c>
      <c r="C3" s="1" t="s">
        <v>4</v>
      </c>
      <c r="D3" s="1" t="s">
        <v>340</v>
      </c>
      <c r="E3" s="1" t="s">
        <v>341</v>
      </c>
      <c r="F3" s="1" t="s">
        <v>5</v>
      </c>
      <c r="G3" s="1" t="s">
        <v>6</v>
      </c>
      <c r="H3" s="1" t="s">
        <v>7</v>
      </c>
      <c r="I3" s="1" t="s">
        <v>8</v>
      </c>
      <c r="J3" s="1" t="s">
        <v>9</v>
      </c>
      <c r="K3" s="1" t="s">
        <v>10</v>
      </c>
      <c r="L3" s="1" t="s">
        <v>11</v>
      </c>
      <c r="M3" s="1" t="s">
        <v>12</v>
      </c>
      <c r="N3" s="1" t="s">
        <v>13</v>
      </c>
      <c r="O3" s="1" t="s">
        <v>14</v>
      </c>
      <c r="P3" s="1" t="s">
        <v>15</v>
      </c>
      <c r="Q3" s="1"/>
      <c r="R3" s="116" t="s">
        <v>17</v>
      </c>
      <c r="S3" s="117" t="s">
        <v>18</v>
      </c>
      <c r="T3" s="116" t="s">
        <v>19</v>
      </c>
      <c r="U3" s="118" t="s">
        <v>20</v>
      </c>
      <c r="W3" s="1"/>
      <c r="X3" s="116" t="s">
        <v>17</v>
      </c>
      <c r="Y3" s="117" t="s">
        <v>18</v>
      </c>
      <c r="Z3" s="116" t="s">
        <v>19</v>
      </c>
      <c r="AA3" s="118" t="s">
        <v>20</v>
      </c>
    </row>
    <row r="4" spans="1:27" ht="15.75" thickBot="1" x14ac:dyDescent="0.3">
      <c r="A4" s="2" t="s">
        <v>189</v>
      </c>
      <c r="B4" s="2" t="s">
        <v>190</v>
      </c>
      <c r="C4" s="2" t="s">
        <v>191</v>
      </c>
      <c r="D4" s="2" t="s">
        <v>464</v>
      </c>
      <c r="F4" s="7" t="s">
        <v>30</v>
      </c>
      <c r="G4" s="6" t="s">
        <v>47</v>
      </c>
      <c r="H4" s="18" t="s">
        <v>192</v>
      </c>
      <c r="I4" s="21" t="s">
        <v>167</v>
      </c>
      <c r="J4" s="25" t="s">
        <v>193</v>
      </c>
      <c r="K4" s="13" t="s">
        <v>194</v>
      </c>
      <c r="L4" s="13" t="s">
        <v>195</v>
      </c>
      <c r="M4" s="2"/>
      <c r="N4" s="2"/>
      <c r="O4" s="2"/>
      <c r="P4" s="2"/>
      <c r="Q4" s="2" t="s">
        <v>190</v>
      </c>
      <c r="R4" s="119">
        <v>1</v>
      </c>
      <c r="S4" s="111">
        <v>0</v>
      </c>
      <c r="T4" s="120">
        <v>6</v>
      </c>
      <c r="U4" s="121">
        <v>7</v>
      </c>
      <c r="W4" s="2" t="s">
        <v>190</v>
      </c>
      <c r="X4" s="119">
        <v>3</v>
      </c>
      <c r="Y4" s="111">
        <v>3</v>
      </c>
      <c r="Z4" s="120">
        <v>7</v>
      </c>
      <c r="AA4" s="121">
        <f>SUM(X4:Z4)</f>
        <v>13</v>
      </c>
    </row>
    <row r="5" spans="1:27" ht="15.75" thickBot="1" x14ac:dyDescent="0.3">
      <c r="A5" s="2" t="s">
        <v>198</v>
      </c>
      <c r="B5" s="2" t="s">
        <v>199</v>
      </c>
      <c r="C5" s="2" t="s">
        <v>200</v>
      </c>
      <c r="D5" s="122">
        <v>0.75</v>
      </c>
      <c r="E5" t="s">
        <v>557</v>
      </c>
      <c r="F5" s="6" t="s">
        <v>201</v>
      </c>
      <c r="G5" s="12" t="s">
        <v>202</v>
      </c>
      <c r="H5" s="10" t="s">
        <v>51</v>
      </c>
      <c r="I5" s="21" t="s">
        <v>203</v>
      </c>
      <c r="J5" s="25" t="s">
        <v>204</v>
      </c>
      <c r="K5" s="25" t="s">
        <v>205</v>
      </c>
      <c r="L5" s="4" t="s">
        <v>27</v>
      </c>
      <c r="M5" s="17" t="s">
        <v>206</v>
      </c>
      <c r="N5" s="16" t="s">
        <v>50</v>
      </c>
      <c r="O5" s="2" t="s">
        <v>207</v>
      </c>
      <c r="P5" s="11" t="s">
        <v>208</v>
      </c>
      <c r="Q5" s="2" t="s">
        <v>199</v>
      </c>
      <c r="R5" s="119">
        <v>1</v>
      </c>
      <c r="S5" s="111">
        <v>2</v>
      </c>
      <c r="T5" s="120">
        <v>8</v>
      </c>
      <c r="U5" s="119">
        <v>11</v>
      </c>
      <c r="W5" s="2" t="s">
        <v>199</v>
      </c>
      <c r="X5" s="119">
        <v>2</v>
      </c>
      <c r="Y5" s="111">
        <v>5</v>
      </c>
      <c r="Z5" s="120">
        <v>8</v>
      </c>
      <c r="AA5" s="121">
        <f t="shared" ref="AA5:AA14" si="0">SUM(X5:Z5)</f>
        <v>15</v>
      </c>
    </row>
    <row r="6" spans="1:27" ht="15.75" thickBot="1" x14ac:dyDescent="0.3">
      <c r="A6" s="2" t="s">
        <v>210</v>
      </c>
      <c r="B6" s="2" t="s">
        <v>211</v>
      </c>
      <c r="C6" s="2">
        <v>10</v>
      </c>
      <c r="D6" t="s">
        <v>558</v>
      </c>
      <c r="E6" s="49" t="s">
        <v>559</v>
      </c>
      <c r="F6" s="4" t="s">
        <v>27</v>
      </c>
      <c r="G6" s="18" t="s">
        <v>212</v>
      </c>
      <c r="H6" s="16" t="s">
        <v>213</v>
      </c>
      <c r="I6" s="6" t="s">
        <v>201</v>
      </c>
      <c r="J6" s="2" t="s">
        <v>214</v>
      </c>
      <c r="K6" s="2"/>
      <c r="L6" s="2"/>
      <c r="M6" s="2"/>
      <c r="N6" s="2"/>
      <c r="O6" s="2"/>
      <c r="P6" s="2"/>
      <c r="Q6" s="2" t="s">
        <v>211</v>
      </c>
      <c r="R6" s="119">
        <v>1</v>
      </c>
      <c r="S6" s="111">
        <v>1</v>
      </c>
      <c r="T6" s="120">
        <v>3</v>
      </c>
      <c r="U6" s="119">
        <v>5</v>
      </c>
      <c r="W6" s="2" t="s">
        <v>211</v>
      </c>
      <c r="X6" s="119">
        <v>3</v>
      </c>
      <c r="Y6" s="111">
        <v>4</v>
      </c>
      <c r="Z6" s="120">
        <v>3</v>
      </c>
      <c r="AA6" s="121">
        <f t="shared" si="0"/>
        <v>10</v>
      </c>
    </row>
    <row r="7" spans="1:27" ht="15.75" thickBot="1" x14ac:dyDescent="0.3">
      <c r="A7" s="13" t="s">
        <v>217</v>
      </c>
      <c r="B7" s="13" t="s">
        <v>218</v>
      </c>
      <c r="C7" s="13">
        <v>30</v>
      </c>
      <c r="D7" s="122">
        <v>0.8</v>
      </c>
      <c r="E7" t="s">
        <v>560</v>
      </c>
      <c r="F7" s="16" t="s">
        <v>50</v>
      </c>
      <c r="G7" s="110" t="s">
        <v>219</v>
      </c>
      <c r="H7" s="7" t="s">
        <v>80</v>
      </c>
      <c r="I7" s="26" t="s">
        <v>27</v>
      </c>
      <c r="J7" s="6" t="s">
        <v>201</v>
      </c>
      <c r="K7" s="11" t="s">
        <v>141</v>
      </c>
      <c r="L7" s="13" t="s">
        <v>220</v>
      </c>
      <c r="M7" s="13"/>
      <c r="N7" s="13"/>
      <c r="O7" s="13"/>
      <c r="P7" s="13"/>
      <c r="Q7" s="13" t="s">
        <v>218</v>
      </c>
      <c r="R7" s="123">
        <v>2</v>
      </c>
      <c r="S7" s="124">
        <v>2</v>
      </c>
      <c r="T7" s="125">
        <v>3</v>
      </c>
      <c r="U7" s="123">
        <v>7</v>
      </c>
      <c r="W7" s="13" t="s">
        <v>218</v>
      </c>
      <c r="X7" s="123">
        <v>4</v>
      </c>
      <c r="Y7" s="124">
        <v>6</v>
      </c>
      <c r="Z7" s="125">
        <v>5</v>
      </c>
      <c r="AA7" s="121">
        <f t="shared" si="0"/>
        <v>15</v>
      </c>
    </row>
    <row r="8" spans="1:27" ht="15.75" thickBot="1" x14ac:dyDescent="0.3">
      <c r="A8" s="2" t="s">
        <v>223</v>
      </c>
      <c r="B8" s="2" t="s">
        <v>224</v>
      </c>
      <c r="C8" s="2" t="s">
        <v>225</v>
      </c>
      <c r="D8" s="122">
        <v>1</v>
      </c>
      <c r="E8" t="s">
        <v>561</v>
      </c>
      <c r="F8" s="11" t="s">
        <v>226</v>
      </c>
      <c r="G8" s="21" t="s">
        <v>227</v>
      </c>
      <c r="H8" s="9" t="s">
        <v>228</v>
      </c>
      <c r="I8" s="4" t="s">
        <v>27</v>
      </c>
      <c r="J8" s="18" t="s">
        <v>229</v>
      </c>
      <c r="K8" s="2"/>
      <c r="L8" s="2"/>
      <c r="M8" s="2"/>
      <c r="N8" s="2"/>
      <c r="O8" s="2"/>
      <c r="P8" s="2"/>
      <c r="Q8" s="2" t="s">
        <v>224</v>
      </c>
      <c r="R8" s="119">
        <v>2</v>
      </c>
      <c r="S8" s="111">
        <v>1</v>
      </c>
      <c r="T8" s="120">
        <v>2</v>
      </c>
      <c r="U8" s="119">
        <v>5</v>
      </c>
      <c r="W8" s="2" t="s">
        <v>224</v>
      </c>
      <c r="X8" s="119">
        <v>2</v>
      </c>
      <c r="Y8" s="111">
        <v>1</v>
      </c>
      <c r="Z8" s="120">
        <v>3</v>
      </c>
      <c r="AA8" s="121">
        <f t="shared" si="0"/>
        <v>6</v>
      </c>
    </row>
    <row r="9" spans="1:27" ht="15.75" thickBot="1" x14ac:dyDescent="0.3">
      <c r="A9" s="2" t="s">
        <v>231</v>
      </c>
      <c r="B9" s="2" t="s">
        <v>232</v>
      </c>
      <c r="C9" s="2" t="s">
        <v>225</v>
      </c>
      <c r="D9" s="2" t="s">
        <v>562</v>
      </c>
      <c r="E9" s="49" t="s">
        <v>563</v>
      </c>
      <c r="F9" s="11" t="s">
        <v>233</v>
      </c>
      <c r="G9" s="17" t="s">
        <v>234</v>
      </c>
      <c r="H9" s="9" t="s">
        <v>235</v>
      </c>
      <c r="I9" s="21" t="s">
        <v>236</v>
      </c>
      <c r="J9" s="18" t="s">
        <v>237</v>
      </c>
      <c r="K9" s="2"/>
      <c r="L9" s="2"/>
      <c r="M9" s="2"/>
      <c r="N9" s="2"/>
      <c r="O9" s="2"/>
      <c r="P9" s="2"/>
      <c r="Q9" s="2" t="s">
        <v>232</v>
      </c>
      <c r="R9" s="119">
        <v>1</v>
      </c>
      <c r="S9" s="111">
        <v>1</v>
      </c>
      <c r="T9" s="120">
        <v>3</v>
      </c>
      <c r="U9" s="119">
        <v>5</v>
      </c>
      <c r="W9" s="2" t="s">
        <v>232</v>
      </c>
      <c r="X9" s="119">
        <v>2</v>
      </c>
      <c r="Y9" s="111">
        <v>1</v>
      </c>
      <c r="Z9" s="120">
        <v>3</v>
      </c>
      <c r="AA9" s="121">
        <f t="shared" si="0"/>
        <v>6</v>
      </c>
    </row>
    <row r="10" spans="1:27" ht="15.75" thickBot="1" x14ac:dyDescent="0.3">
      <c r="A10" s="13" t="s">
        <v>238</v>
      </c>
      <c r="B10" s="13" t="s">
        <v>239</v>
      </c>
      <c r="C10" s="13" t="s">
        <v>240</v>
      </c>
      <c r="D10" s="122">
        <v>0.7</v>
      </c>
      <c r="F10" s="17" t="s">
        <v>241</v>
      </c>
      <c r="G10" s="4" t="s">
        <v>27</v>
      </c>
      <c r="H10" s="16" t="s">
        <v>50</v>
      </c>
      <c r="I10" s="18" t="s">
        <v>242</v>
      </c>
      <c r="J10" s="10" t="s">
        <v>68</v>
      </c>
      <c r="K10" s="13"/>
      <c r="L10" s="13"/>
      <c r="M10" s="13"/>
      <c r="N10" s="13"/>
      <c r="O10" s="13"/>
      <c r="P10" s="13"/>
      <c r="Q10" s="13" t="s">
        <v>239</v>
      </c>
      <c r="R10" s="123">
        <v>1</v>
      </c>
      <c r="S10" s="124">
        <v>2</v>
      </c>
      <c r="T10" s="125">
        <v>2</v>
      </c>
      <c r="U10" s="123">
        <v>5</v>
      </c>
      <c r="W10" s="13" t="s">
        <v>239</v>
      </c>
      <c r="X10" s="123">
        <v>5</v>
      </c>
      <c r="Y10" s="124">
        <v>2</v>
      </c>
      <c r="Z10" s="125">
        <v>2</v>
      </c>
      <c r="AA10" s="121">
        <f t="shared" si="0"/>
        <v>9</v>
      </c>
    </row>
    <row r="11" spans="1:27" ht="15.75" thickBot="1" x14ac:dyDescent="0.3">
      <c r="A11" s="2" t="s">
        <v>244</v>
      </c>
      <c r="B11" s="2" t="s">
        <v>245</v>
      </c>
      <c r="C11" s="2">
        <v>50</v>
      </c>
      <c r="D11" t="s">
        <v>564</v>
      </c>
      <c r="E11" s="2" t="s">
        <v>565</v>
      </c>
      <c r="F11" s="16" t="s">
        <v>246</v>
      </c>
      <c r="G11" s="10" t="s">
        <v>247</v>
      </c>
      <c r="H11" s="7" t="s">
        <v>248</v>
      </c>
      <c r="I11" s="12" t="s">
        <v>249</v>
      </c>
      <c r="J11" s="6" t="s">
        <v>201</v>
      </c>
      <c r="K11" s="2"/>
      <c r="L11" s="2"/>
      <c r="M11" s="2"/>
      <c r="N11" s="2"/>
      <c r="O11" s="2"/>
      <c r="P11" s="2"/>
      <c r="Q11" s="2" t="s">
        <v>245</v>
      </c>
      <c r="R11" s="119">
        <v>1</v>
      </c>
      <c r="S11" s="111">
        <v>0</v>
      </c>
      <c r="T11" s="120">
        <v>4</v>
      </c>
      <c r="U11" s="119">
        <v>5</v>
      </c>
      <c r="W11" s="2" t="s">
        <v>245</v>
      </c>
      <c r="X11" s="119">
        <v>2</v>
      </c>
      <c r="Y11" s="111">
        <v>0</v>
      </c>
      <c r="Z11" s="120">
        <v>4</v>
      </c>
      <c r="AA11" s="121">
        <f t="shared" si="0"/>
        <v>6</v>
      </c>
    </row>
    <row r="12" spans="1:27" ht="15.75" thickBot="1" x14ac:dyDescent="0.3">
      <c r="A12" s="2" t="s">
        <v>251</v>
      </c>
      <c r="B12" s="2" t="s">
        <v>252</v>
      </c>
      <c r="C12" s="2" t="s">
        <v>67</v>
      </c>
      <c r="D12" s="2" t="s">
        <v>562</v>
      </c>
      <c r="E12" s="49" t="s">
        <v>566</v>
      </c>
      <c r="F12" s="8" t="s">
        <v>79</v>
      </c>
      <c r="G12" s="9" t="s">
        <v>105</v>
      </c>
      <c r="H12" s="19" t="s">
        <v>138</v>
      </c>
      <c r="I12" s="2" t="s">
        <v>253</v>
      </c>
      <c r="J12" s="11" t="s">
        <v>86</v>
      </c>
      <c r="K12" s="4" t="s">
        <v>156</v>
      </c>
      <c r="L12" s="2"/>
      <c r="M12" s="2"/>
      <c r="N12" s="2"/>
      <c r="O12" s="2"/>
      <c r="P12" s="2"/>
      <c r="Q12" s="2" t="s">
        <v>252</v>
      </c>
      <c r="R12" s="119">
        <v>4</v>
      </c>
      <c r="S12" s="111">
        <v>2</v>
      </c>
      <c r="T12" s="120">
        <v>0</v>
      </c>
      <c r="U12" s="119">
        <v>6</v>
      </c>
      <c r="W12" s="2" t="s">
        <v>252</v>
      </c>
      <c r="X12" s="119">
        <v>6</v>
      </c>
      <c r="Y12" s="111">
        <v>3</v>
      </c>
      <c r="Z12" s="120">
        <v>1</v>
      </c>
      <c r="AA12" s="121">
        <f t="shared" si="0"/>
        <v>10</v>
      </c>
    </row>
    <row r="13" spans="1:27" ht="15.75" thickBot="1" x14ac:dyDescent="0.3">
      <c r="A13" s="2" t="s">
        <v>255</v>
      </c>
      <c r="B13" s="2" t="s">
        <v>256</v>
      </c>
      <c r="C13" s="2" t="s">
        <v>64</v>
      </c>
      <c r="D13" s="2" t="s">
        <v>562</v>
      </c>
      <c r="E13" t="s">
        <v>567</v>
      </c>
      <c r="F13" s="11" t="s">
        <v>226</v>
      </c>
      <c r="G13" s="4" t="s">
        <v>27</v>
      </c>
      <c r="H13" s="12" t="s">
        <v>257</v>
      </c>
      <c r="I13" s="10" t="s">
        <v>258</v>
      </c>
      <c r="J13" s="2"/>
      <c r="K13" s="2"/>
      <c r="L13" s="2"/>
      <c r="M13" s="2"/>
      <c r="N13" s="2"/>
      <c r="O13" s="2"/>
      <c r="P13" s="2"/>
      <c r="Q13" s="2" t="s">
        <v>256</v>
      </c>
      <c r="R13" s="119">
        <v>1</v>
      </c>
      <c r="S13" s="111">
        <v>1</v>
      </c>
      <c r="T13" s="120">
        <v>2</v>
      </c>
      <c r="U13" s="119">
        <v>4</v>
      </c>
      <c r="W13" s="2" t="s">
        <v>256</v>
      </c>
      <c r="X13" s="119">
        <v>3</v>
      </c>
      <c r="Y13" s="111">
        <v>1</v>
      </c>
      <c r="Z13" s="120">
        <v>3</v>
      </c>
      <c r="AA13" s="121">
        <f t="shared" si="0"/>
        <v>7</v>
      </c>
    </row>
    <row r="14" spans="1:27" ht="15.75" thickBot="1" x14ac:dyDescent="0.3">
      <c r="A14" s="2" t="s">
        <v>260</v>
      </c>
      <c r="B14" s="2" t="s">
        <v>261</v>
      </c>
      <c r="C14" s="2" t="s">
        <v>262</v>
      </c>
      <c r="D14" s="122">
        <v>1</v>
      </c>
      <c r="E14" t="s">
        <v>568</v>
      </c>
      <c r="F14" s="7" t="s">
        <v>30</v>
      </c>
      <c r="G14" s="11" t="s">
        <v>263</v>
      </c>
      <c r="H14" s="10" t="s">
        <v>68</v>
      </c>
      <c r="I14" s="2" t="s">
        <v>264</v>
      </c>
      <c r="J14" s="18" t="s">
        <v>265</v>
      </c>
      <c r="K14" s="2"/>
      <c r="L14" s="2"/>
      <c r="M14" s="2"/>
      <c r="N14" s="2"/>
      <c r="O14" s="2"/>
      <c r="P14" s="2"/>
      <c r="Q14" s="2" t="s">
        <v>261</v>
      </c>
      <c r="R14" s="126">
        <v>1</v>
      </c>
      <c r="S14" s="127">
        <v>1</v>
      </c>
      <c r="T14" s="128">
        <v>3</v>
      </c>
      <c r="U14" s="126">
        <v>5</v>
      </c>
      <c r="W14" s="2" t="s">
        <v>261</v>
      </c>
      <c r="X14" s="126">
        <v>1</v>
      </c>
      <c r="Y14" s="127">
        <v>2</v>
      </c>
      <c r="Z14" s="128">
        <v>4</v>
      </c>
      <c r="AA14" s="121">
        <f t="shared" si="0"/>
        <v>7</v>
      </c>
    </row>
    <row r="15" spans="1:27" x14ac:dyDescent="0.25">
      <c r="A15" s="238" t="s">
        <v>124</v>
      </c>
      <c r="B15" s="238" t="s">
        <v>125</v>
      </c>
      <c r="C15" s="238" t="s">
        <v>364</v>
      </c>
      <c r="D15" s="238" t="s">
        <v>126</v>
      </c>
      <c r="E15" s="251" t="s">
        <v>365</v>
      </c>
      <c r="F15" s="252" t="s">
        <v>366</v>
      </c>
      <c r="G15" s="238" t="s">
        <v>127</v>
      </c>
      <c r="H15" s="240" t="s">
        <v>128</v>
      </c>
      <c r="I15" s="241" t="s">
        <v>86</v>
      </c>
      <c r="J15" s="242" t="s">
        <v>129</v>
      </c>
      <c r="K15" s="244" t="s">
        <v>130</v>
      </c>
      <c r="L15" s="2"/>
      <c r="M15" s="2"/>
      <c r="N15" s="2"/>
      <c r="O15" s="2"/>
      <c r="P15" s="2"/>
      <c r="Q15" s="2" t="s">
        <v>125</v>
      </c>
      <c r="R15" s="238">
        <v>1</v>
      </c>
      <c r="S15" s="238">
        <v>2</v>
      </c>
      <c r="T15" s="238">
        <v>2</v>
      </c>
      <c r="U15" s="238">
        <f>SUM(R15:T15)</f>
        <v>5</v>
      </c>
      <c r="W15" s="2" t="s">
        <v>125</v>
      </c>
      <c r="X15" s="57">
        <v>3</v>
      </c>
      <c r="Y15" s="59">
        <v>5</v>
      </c>
      <c r="Z15" s="59">
        <v>3</v>
      </c>
      <c r="AA15">
        <f t="shared" ref="AA15" si="1">SUM(X15:Z15)</f>
        <v>11</v>
      </c>
    </row>
    <row r="16" spans="1:27" ht="15.75" thickBot="1" x14ac:dyDescent="0.3">
      <c r="A16" s="111"/>
      <c r="B16" s="111"/>
      <c r="C16" s="111"/>
      <c r="D16" s="111"/>
      <c r="E16" s="266"/>
      <c r="F16" s="112"/>
      <c r="G16" s="111"/>
      <c r="H16" s="267"/>
      <c r="I16" s="152"/>
      <c r="J16" s="108"/>
      <c r="K16" s="81"/>
      <c r="L16" s="2"/>
      <c r="M16" s="2"/>
      <c r="N16" s="2"/>
      <c r="O16" s="2"/>
      <c r="P16" s="2"/>
      <c r="Q16" s="2"/>
      <c r="R16" s="32">
        <f>SUM(R4:R15)</f>
        <v>17</v>
      </c>
      <c r="S16" s="32">
        <f>SUM(S4:S15)</f>
        <v>15</v>
      </c>
      <c r="T16" s="32">
        <f>SUM(T4:T15)</f>
        <v>38</v>
      </c>
      <c r="U16" s="32">
        <f>SUM(U4:U15)</f>
        <v>70</v>
      </c>
      <c r="V16" s="24">
        <f>T16+S16+R16</f>
        <v>70</v>
      </c>
      <c r="W16" s="2"/>
      <c r="X16" s="32">
        <f>SUM(X4:X15)</f>
        <v>36</v>
      </c>
      <c r="Y16" s="32">
        <f>SUM(Y4:Y15)</f>
        <v>33</v>
      </c>
      <c r="Z16" s="32">
        <f>SUM(Z4:Z15)</f>
        <v>46</v>
      </c>
      <c r="AA16" s="32">
        <f>SUM(AA4:AA15)</f>
        <v>115</v>
      </c>
    </row>
    <row r="17" spans="1:35" ht="15.75" thickTop="1" x14ac:dyDescent="0.25">
      <c r="A17" s="2" t="s">
        <v>569</v>
      </c>
      <c r="B17" s="2"/>
      <c r="C17" s="2"/>
      <c r="D17" s="2"/>
    </row>
    <row r="18" spans="1:35" ht="15.75" thickBot="1" x14ac:dyDescent="0.3">
      <c r="A18" s="1" t="s">
        <v>2</v>
      </c>
      <c r="B18" s="1" t="s">
        <v>3</v>
      </c>
      <c r="C18" s="3" t="s">
        <v>509</v>
      </c>
      <c r="D18" s="3" t="s">
        <v>341</v>
      </c>
      <c r="E18" s="3" t="s">
        <v>570</v>
      </c>
      <c r="F18" s="102" t="s">
        <v>571</v>
      </c>
      <c r="G18" s="129" t="s">
        <v>5</v>
      </c>
      <c r="H18" s="129" t="s">
        <v>6</v>
      </c>
      <c r="I18" s="129" t="s">
        <v>7</v>
      </c>
      <c r="J18" s="102" t="s">
        <v>8</v>
      </c>
      <c r="K18" s="129" t="s">
        <v>9</v>
      </c>
      <c r="L18" s="129" t="s">
        <v>10</v>
      </c>
      <c r="M18" s="102" t="s">
        <v>11</v>
      </c>
      <c r="N18" s="129" t="s">
        <v>12</v>
      </c>
      <c r="O18" s="129" t="s">
        <v>13</v>
      </c>
      <c r="P18" s="129" t="s">
        <v>14</v>
      </c>
      <c r="Q18" s="102" t="s">
        <v>15</v>
      </c>
      <c r="R18" s="102" t="s">
        <v>379</v>
      </c>
      <c r="S18" s="102" t="s">
        <v>380</v>
      </c>
      <c r="T18" s="102" t="s">
        <v>381</v>
      </c>
      <c r="U18" s="129" t="s">
        <v>16</v>
      </c>
      <c r="V18" s="129" t="s">
        <v>572</v>
      </c>
      <c r="W18" s="3" t="s">
        <v>573</v>
      </c>
      <c r="X18" s="3" t="s">
        <v>574</v>
      </c>
      <c r="Y18" s="3" t="s">
        <v>575</v>
      </c>
      <c r="Z18" s="3" t="s">
        <v>576</v>
      </c>
      <c r="AA18" s="3" t="s">
        <v>386</v>
      </c>
      <c r="AB18" s="3" t="s">
        <v>20</v>
      </c>
      <c r="AC18" s="3" t="s">
        <v>577</v>
      </c>
      <c r="AD18" s="3" t="s">
        <v>578</v>
      </c>
      <c r="AE18" s="3" t="s">
        <v>383</v>
      </c>
      <c r="AF18" s="3" t="s">
        <v>341</v>
      </c>
      <c r="AG18" s="3" t="s">
        <v>579</v>
      </c>
      <c r="AH18" s="3" t="s">
        <v>580</v>
      </c>
      <c r="AI18" s="3" t="s">
        <v>341</v>
      </c>
    </row>
    <row r="19" spans="1:35" ht="15.75" thickBot="1" x14ac:dyDescent="0.3">
      <c r="A19" s="2" t="s">
        <v>189</v>
      </c>
      <c r="B19" s="7" t="s">
        <v>190</v>
      </c>
      <c r="C19" s="2" t="s">
        <v>581</v>
      </c>
      <c r="D19" t="s">
        <v>582</v>
      </c>
      <c r="E19" s="19" t="s">
        <v>583</v>
      </c>
      <c r="F19" t="s">
        <v>39</v>
      </c>
      <c r="G19" s="80" t="s">
        <v>584</v>
      </c>
      <c r="H19" s="130" t="s">
        <v>585</v>
      </c>
      <c r="I19" s="130" t="s">
        <v>586</v>
      </c>
      <c r="J19" s="21" t="s">
        <v>587</v>
      </c>
      <c r="K19" s="61" t="s">
        <v>50</v>
      </c>
      <c r="L19" s="89" t="s">
        <v>553</v>
      </c>
      <c r="M19" s="131" t="s">
        <v>229</v>
      </c>
      <c r="N19" s="89" t="s">
        <v>205</v>
      </c>
      <c r="O19" s="89" t="s">
        <v>588</v>
      </c>
      <c r="P19" s="89" t="s">
        <v>589</v>
      </c>
      <c r="Q19" s="132" t="s">
        <v>590</v>
      </c>
      <c r="R19" s="133" t="s">
        <v>204</v>
      </c>
      <c r="S19" s="134" t="s">
        <v>88</v>
      </c>
      <c r="T19" s="71" t="s">
        <v>591</v>
      </c>
      <c r="U19" s="90" t="s">
        <v>592</v>
      </c>
      <c r="V19" s="65" t="s">
        <v>593</v>
      </c>
      <c r="W19" s="2">
        <v>2</v>
      </c>
      <c r="X19" s="2">
        <v>3</v>
      </c>
      <c r="Y19" s="2">
        <v>1</v>
      </c>
      <c r="Z19" s="2">
        <v>16</v>
      </c>
      <c r="AA19" s="135" t="s">
        <v>594</v>
      </c>
      <c r="AB19" s="2">
        <v>13</v>
      </c>
      <c r="AC19" t="s">
        <v>464</v>
      </c>
      <c r="AD19" t="s">
        <v>464</v>
      </c>
      <c r="AE19" t="s">
        <v>595</v>
      </c>
      <c r="AF19" t="s">
        <v>596</v>
      </c>
      <c r="AG19" t="s">
        <v>464</v>
      </c>
      <c r="AH19" t="s">
        <v>597</v>
      </c>
      <c r="AI19" t="s">
        <v>598</v>
      </c>
    </row>
    <row r="20" spans="1:35" ht="15.75" thickBot="1" x14ac:dyDescent="0.3">
      <c r="A20" s="2" t="s">
        <v>198</v>
      </c>
      <c r="B20" s="16" t="s">
        <v>199</v>
      </c>
      <c r="C20" s="2" t="s">
        <v>39</v>
      </c>
      <c r="D20" t="s">
        <v>599</v>
      </c>
      <c r="E20" s="136" t="s">
        <v>583</v>
      </c>
      <c r="F20" t="s">
        <v>54</v>
      </c>
      <c r="G20" s="137" t="s">
        <v>79</v>
      </c>
      <c r="H20" s="138" t="s">
        <v>202</v>
      </c>
      <c r="I20" s="54" t="s">
        <v>27</v>
      </c>
      <c r="J20" s="108" t="s">
        <v>47</v>
      </c>
      <c r="K20" s="74" t="s">
        <v>600</v>
      </c>
      <c r="L20" s="139" t="s">
        <v>601</v>
      </c>
      <c r="M20" s="133" t="s">
        <v>602</v>
      </c>
      <c r="N20" s="65" t="s">
        <v>603</v>
      </c>
      <c r="O20" s="140" t="s">
        <v>50</v>
      </c>
      <c r="W20" s="2">
        <v>1</v>
      </c>
      <c r="X20" s="2">
        <v>3</v>
      </c>
      <c r="Y20" s="2">
        <v>0</v>
      </c>
      <c r="Z20" s="2">
        <v>9</v>
      </c>
      <c r="AA20" s="112">
        <v>4</v>
      </c>
      <c r="AB20" s="2">
        <v>15</v>
      </c>
      <c r="AC20" t="s">
        <v>604</v>
      </c>
      <c r="AD20" t="s">
        <v>605</v>
      </c>
      <c r="AE20" t="s">
        <v>606</v>
      </c>
      <c r="AF20" s="49" t="s">
        <v>607</v>
      </c>
      <c r="AG20" s="49" t="s">
        <v>608</v>
      </c>
      <c r="AH20" s="49" t="s">
        <v>609</v>
      </c>
      <c r="AI20" s="49" t="s">
        <v>610</v>
      </c>
    </row>
    <row r="21" spans="1:35" ht="15.75" thickBot="1" x14ac:dyDescent="0.3">
      <c r="A21" s="2" t="s">
        <v>210</v>
      </c>
      <c r="B21" s="16" t="s">
        <v>211</v>
      </c>
      <c r="C21" s="2" t="s">
        <v>39</v>
      </c>
      <c r="D21" t="s">
        <v>611</v>
      </c>
      <c r="E21" s="141" t="s">
        <v>612</v>
      </c>
      <c r="F21" t="s">
        <v>54</v>
      </c>
      <c r="G21" s="132" t="s">
        <v>201</v>
      </c>
      <c r="H21" s="54" t="s">
        <v>613</v>
      </c>
      <c r="I21" s="142" t="s">
        <v>614</v>
      </c>
      <c r="J21" s="74" t="s">
        <v>615</v>
      </c>
      <c r="K21" s="75" t="s">
        <v>616</v>
      </c>
      <c r="L21" s="65" t="s">
        <v>617</v>
      </c>
      <c r="M21" s="130" t="s">
        <v>618</v>
      </c>
      <c r="N21" s="69" t="s">
        <v>619</v>
      </c>
      <c r="W21" s="2">
        <v>2</v>
      </c>
      <c r="X21" s="2">
        <v>3</v>
      </c>
      <c r="Y21" s="2">
        <v>0</v>
      </c>
      <c r="Z21" s="2">
        <v>8</v>
      </c>
      <c r="AA21">
        <v>5</v>
      </c>
      <c r="AB21" s="2">
        <v>10</v>
      </c>
      <c r="AC21" t="s">
        <v>604</v>
      </c>
      <c r="AD21" t="s">
        <v>620</v>
      </c>
      <c r="AE21" t="s">
        <v>132</v>
      </c>
      <c r="AF21" t="s">
        <v>216</v>
      </c>
      <c r="AG21" s="49" t="s">
        <v>621</v>
      </c>
      <c r="AH21" s="49" t="s">
        <v>622</v>
      </c>
      <c r="AI21" t="s">
        <v>623</v>
      </c>
    </row>
    <row r="22" spans="1:35" ht="15.75" thickBot="1" x14ac:dyDescent="0.3">
      <c r="A22" s="13" t="s">
        <v>217</v>
      </c>
      <c r="B22" s="143" t="s">
        <v>218</v>
      </c>
      <c r="C22" s="2" t="s">
        <v>39</v>
      </c>
      <c r="D22" s="49" t="s">
        <v>624</v>
      </c>
      <c r="E22" s="136" t="s">
        <v>583</v>
      </c>
      <c r="F22" t="s">
        <v>39</v>
      </c>
      <c r="G22" s="144" t="s">
        <v>47</v>
      </c>
      <c r="H22" s="80" t="s">
        <v>60</v>
      </c>
      <c r="I22" s="74" t="s">
        <v>625</v>
      </c>
      <c r="J22" s="65" t="s">
        <v>626</v>
      </c>
      <c r="K22" s="77" t="s">
        <v>27</v>
      </c>
      <c r="L22" s="65" t="s">
        <v>627</v>
      </c>
      <c r="M22" s="137" t="s">
        <v>79</v>
      </c>
      <c r="N22" s="89" t="s">
        <v>229</v>
      </c>
      <c r="O22" s="89" t="s">
        <v>628</v>
      </c>
      <c r="P22" s="145" t="s">
        <v>47</v>
      </c>
      <c r="Q22" s="146" t="s">
        <v>34</v>
      </c>
      <c r="R22" s="133" t="s">
        <v>629</v>
      </c>
      <c r="S22" s="90" t="s">
        <v>300</v>
      </c>
      <c r="T22" s="147" t="s">
        <v>630</v>
      </c>
      <c r="U22" s="148" t="s">
        <v>68</v>
      </c>
      <c r="W22" s="13">
        <v>2</v>
      </c>
      <c r="X22" s="13">
        <v>4</v>
      </c>
      <c r="Y22" s="13">
        <v>2</v>
      </c>
      <c r="Z22" s="13">
        <v>15</v>
      </c>
      <c r="AA22" t="s">
        <v>631</v>
      </c>
      <c r="AB22" s="13">
        <v>15</v>
      </c>
      <c r="AC22" t="s">
        <v>39</v>
      </c>
      <c r="AD22" t="s">
        <v>632</v>
      </c>
      <c r="AE22" t="s">
        <v>633</v>
      </c>
      <c r="AF22" t="s">
        <v>634</v>
      </c>
      <c r="AG22" s="49" t="s">
        <v>635</v>
      </c>
      <c r="AH22" s="49" t="s">
        <v>636</v>
      </c>
      <c r="AI22" s="49" t="s">
        <v>637</v>
      </c>
    </row>
    <row r="23" spans="1:35" ht="15.75" thickBot="1" x14ac:dyDescent="0.3">
      <c r="A23" s="2" t="s">
        <v>223</v>
      </c>
      <c r="B23" s="7" t="s">
        <v>224</v>
      </c>
      <c r="C23" s="2" t="s">
        <v>39</v>
      </c>
      <c r="D23" s="49" t="s">
        <v>638</v>
      </c>
      <c r="E23" s="136" t="s">
        <v>583</v>
      </c>
      <c r="F23" t="s">
        <v>39</v>
      </c>
      <c r="G23" s="149" t="s">
        <v>639</v>
      </c>
      <c r="H23" s="150" t="s">
        <v>640</v>
      </c>
      <c r="I23" s="77" t="s">
        <v>641</v>
      </c>
      <c r="J23" s="151" t="s">
        <v>227</v>
      </c>
      <c r="K23" s="145" t="s">
        <v>642</v>
      </c>
      <c r="L23" s="70" t="s">
        <v>643</v>
      </c>
      <c r="U23" s="2"/>
      <c r="W23" s="2">
        <v>0</v>
      </c>
      <c r="X23" s="2">
        <v>0</v>
      </c>
      <c r="Y23" s="2">
        <v>1</v>
      </c>
      <c r="Z23" s="2">
        <v>6</v>
      </c>
      <c r="AA23" s="2">
        <v>1</v>
      </c>
      <c r="AB23" s="13">
        <v>6</v>
      </c>
      <c r="AC23" t="s">
        <v>54</v>
      </c>
      <c r="AD23" s="49" t="s">
        <v>644</v>
      </c>
      <c r="AE23" t="s">
        <v>645</v>
      </c>
      <c r="AF23" s="49" t="s">
        <v>646</v>
      </c>
      <c r="AG23" s="49" t="s">
        <v>647</v>
      </c>
      <c r="AH23" s="49" t="s">
        <v>648</v>
      </c>
      <c r="AI23" t="s">
        <v>649</v>
      </c>
    </row>
    <row r="24" spans="1:35" ht="15.75" thickBot="1" x14ac:dyDescent="0.3">
      <c r="A24" s="2" t="s">
        <v>231</v>
      </c>
      <c r="B24" s="143" t="s">
        <v>232</v>
      </c>
      <c r="C24" s="2" t="s">
        <v>39</v>
      </c>
      <c r="D24" t="s">
        <v>650</v>
      </c>
      <c r="E24" s="152" t="s">
        <v>651</v>
      </c>
      <c r="F24" t="s">
        <v>54</v>
      </c>
      <c r="G24" s="153" t="s">
        <v>137</v>
      </c>
      <c r="H24" s="154" t="s">
        <v>652</v>
      </c>
      <c r="I24" s="130" t="s">
        <v>653</v>
      </c>
      <c r="J24" s="145" t="s">
        <v>229</v>
      </c>
      <c r="K24" s="89" t="s">
        <v>205</v>
      </c>
      <c r="L24" s="155" t="s">
        <v>204</v>
      </c>
      <c r="M24" s="89" t="s">
        <v>654</v>
      </c>
      <c r="N24" s="89" t="s">
        <v>47</v>
      </c>
      <c r="O24" s="151" t="s">
        <v>655</v>
      </c>
      <c r="T24" s="2"/>
      <c r="U24" s="2"/>
      <c r="V24" s="2"/>
      <c r="W24" s="2">
        <v>1</v>
      </c>
      <c r="X24" s="2">
        <v>0</v>
      </c>
      <c r="Y24" s="2">
        <v>0</v>
      </c>
      <c r="Z24" s="2">
        <v>9</v>
      </c>
      <c r="AA24" t="s">
        <v>656</v>
      </c>
      <c r="AB24" s="13">
        <v>6</v>
      </c>
      <c r="AC24" t="s">
        <v>39</v>
      </c>
      <c r="AD24" s="49" t="s">
        <v>657</v>
      </c>
      <c r="AE24" t="s">
        <v>658</v>
      </c>
      <c r="AF24" s="49" t="s">
        <v>659</v>
      </c>
      <c r="AG24" s="49" t="s">
        <v>660</v>
      </c>
      <c r="AH24" s="49" t="s">
        <v>661</v>
      </c>
      <c r="AI24" t="s">
        <v>662</v>
      </c>
    </row>
    <row r="25" spans="1:35" ht="15.75" thickBot="1" x14ac:dyDescent="0.3">
      <c r="A25" s="13" t="s">
        <v>238</v>
      </c>
      <c r="B25" s="143" t="s">
        <v>239</v>
      </c>
      <c r="C25" s="2" t="s">
        <v>39</v>
      </c>
      <c r="D25" t="s">
        <v>663</v>
      </c>
      <c r="E25" s="136" t="s">
        <v>583</v>
      </c>
      <c r="F25" t="s">
        <v>39</v>
      </c>
      <c r="G25" s="156" t="s">
        <v>664</v>
      </c>
      <c r="H25" s="153" t="s">
        <v>137</v>
      </c>
      <c r="I25" s="157" t="s">
        <v>665</v>
      </c>
      <c r="J25" s="53" t="s">
        <v>138</v>
      </c>
      <c r="K25" s="137" t="s">
        <v>666</v>
      </c>
      <c r="T25" s="13"/>
      <c r="U25" s="13"/>
      <c r="V25" s="13"/>
      <c r="W25" s="13">
        <v>4</v>
      </c>
      <c r="X25" s="13">
        <v>0</v>
      </c>
      <c r="Y25" s="2">
        <v>0</v>
      </c>
      <c r="Z25" s="2">
        <v>5</v>
      </c>
      <c r="AA25" s="2">
        <v>4</v>
      </c>
      <c r="AB25" s="13">
        <v>9</v>
      </c>
      <c r="AC25" t="s">
        <v>39</v>
      </c>
      <c r="AD25" s="49" t="s">
        <v>667</v>
      </c>
      <c r="AE25" t="s">
        <v>668</v>
      </c>
      <c r="AF25" s="49" t="s">
        <v>669</v>
      </c>
      <c r="AG25" s="49" t="s">
        <v>670</v>
      </c>
      <c r="AH25" s="49" t="s">
        <v>671</v>
      </c>
      <c r="AI25" t="s">
        <v>672</v>
      </c>
    </row>
    <row r="26" spans="1:35" ht="15.75" thickBot="1" x14ac:dyDescent="0.3">
      <c r="A26" s="2" t="s">
        <v>244</v>
      </c>
      <c r="B26" s="143" t="s">
        <v>245</v>
      </c>
      <c r="C26" s="2" t="s">
        <v>39</v>
      </c>
      <c r="D26" t="s">
        <v>673</v>
      </c>
      <c r="E26" s="152" t="s">
        <v>674</v>
      </c>
      <c r="F26" t="s">
        <v>54</v>
      </c>
      <c r="G26" s="149" t="s">
        <v>675</v>
      </c>
      <c r="H26" s="137" t="s">
        <v>676</v>
      </c>
      <c r="I26" s="158" t="s">
        <v>68</v>
      </c>
      <c r="J26" s="144" t="s">
        <v>677</v>
      </c>
      <c r="T26" s="2"/>
      <c r="U26" s="2"/>
      <c r="V26" s="2"/>
      <c r="W26" s="2">
        <v>1</v>
      </c>
      <c r="X26" s="2">
        <v>0</v>
      </c>
      <c r="Y26" s="2">
        <v>0</v>
      </c>
      <c r="Z26" s="2">
        <v>4</v>
      </c>
      <c r="AA26" s="2">
        <v>1</v>
      </c>
      <c r="AB26" s="13">
        <v>6</v>
      </c>
      <c r="AC26" t="s">
        <v>54</v>
      </c>
      <c r="AD26" t="s">
        <v>678</v>
      </c>
      <c r="AE26" t="s">
        <v>132</v>
      </c>
      <c r="AF26" t="s">
        <v>250</v>
      </c>
      <c r="AG26" s="49" t="s">
        <v>464</v>
      </c>
      <c r="AH26" s="49" t="s">
        <v>679</v>
      </c>
      <c r="AI26" t="s">
        <v>680</v>
      </c>
    </row>
    <row r="27" spans="1:35" ht="15.75" thickBot="1" x14ac:dyDescent="0.3">
      <c r="A27" s="2" t="s">
        <v>251</v>
      </c>
      <c r="B27" s="16" t="s">
        <v>252</v>
      </c>
      <c r="C27" s="2" t="s">
        <v>39</v>
      </c>
      <c r="D27" t="s">
        <v>681</v>
      </c>
      <c r="E27" s="136" t="s">
        <v>583</v>
      </c>
      <c r="F27" t="s">
        <v>39</v>
      </c>
      <c r="G27" s="150" t="s">
        <v>86</v>
      </c>
      <c r="H27" s="159" t="s">
        <v>27</v>
      </c>
      <c r="I27" s="160" t="s">
        <v>79</v>
      </c>
      <c r="J27" s="80" t="s">
        <v>228</v>
      </c>
      <c r="K27" s="71" t="s">
        <v>253</v>
      </c>
      <c r="L27" s="89" t="s">
        <v>682</v>
      </c>
      <c r="M27" s="89" t="s">
        <v>683</v>
      </c>
      <c r="N27" s="147" t="s">
        <v>60</v>
      </c>
      <c r="O27" s="147" t="s">
        <v>626</v>
      </c>
      <c r="P27" s="90" t="s">
        <v>684</v>
      </c>
      <c r="Q27" s="161" t="s">
        <v>685</v>
      </c>
      <c r="T27" s="2"/>
      <c r="U27" s="2"/>
      <c r="V27" s="2"/>
      <c r="W27" s="2">
        <v>2</v>
      </c>
      <c r="X27" s="2">
        <v>1</v>
      </c>
      <c r="Y27" s="2">
        <v>1</v>
      </c>
      <c r="Z27" s="2">
        <v>11</v>
      </c>
      <c r="AA27" t="s">
        <v>686</v>
      </c>
      <c r="AB27" s="13">
        <v>10</v>
      </c>
      <c r="AC27" t="s">
        <v>39</v>
      </c>
      <c r="AD27" s="49" t="s">
        <v>687</v>
      </c>
      <c r="AG27" s="49" t="s">
        <v>688</v>
      </c>
      <c r="AH27" s="49" t="s">
        <v>54</v>
      </c>
      <c r="AI27" t="s">
        <v>689</v>
      </c>
    </row>
    <row r="28" spans="1:35" ht="15.75" thickBot="1" x14ac:dyDescent="0.3">
      <c r="A28" s="2" t="s">
        <v>255</v>
      </c>
      <c r="B28" s="16" t="s">
        <v>256</v>
      </c>
      <c r="C28" s="2" t="s">
        <v>39</v>
      </c>
      <c r="D28" t="s">
        <v>690</v>
      </c>
      <c r="E28" s="152" t="s">
        <v>674</v>
      </c>
      <c r="F28" t="s">
        <v>54</v>
      </c>
      <c r="G28" s="150" t="s">
        <v>86</v>
      </c>
      <c r="H28" s="77" t="s">
        <v>613</v>
      </c>
      <c r="I28" s="156" t="s">
        <v>80</v>
      </c>
      <c r="J28" s="137" t="s">
        <v>79</v>
      </c>
      <c r="K28" s="65" t="s">
        <v>691</v>
      </c>
      <c r="L28" s="158" t="s">
        <v>258</v>
      </c>
      <c r="T28" s="2"/>
      <c r="U28" s="2"/>
      <c r="V28" s="2"/>
      <c r="W28" s="2">
        <v>2</v>
      </c>
      <c r="X28" s="2">
        <v>0</v>
      </c>
      <c r="Y28" s="2">
        <v>1</v>
      </c>
      <c r="Z28" s="2">
        <v>6</v>
      </c>
      <c r="AA28" s="2">
        <v>3</v>
      </c>
      <c r="AB28" s="13">
        <v>7</v>
      </c>
      <c r="AC28" t="s">
        <v>39</v>
      </c>
      <c r="AD28" s="49" t="s">
        <v>692</v>
      </c>
      <c r="AE28" t="s">
        <v>54</v>
      </c>
      <c r="AF28" t="s">
        <v>464</v>
      </c>
      <c r="AG28" s="49" t="s">
        <v>693</v>
      </c>
      <c r="AH28" s="49" t="s">
        <v>609</v>
      </c>
      <c r="AI28" t="s">
        <v>694</v>
      </c>
    </row>
    <row r="29" spans="1:35" ht="15.75" thickBot="1" x14ac:dyDescent="0.3">
      <c r="A29" s="2" t="s">
        <v>260</v>
      </c>
      <c r="B29" s="16" t="s">
        <v>261</v>
      </c>
      <c r="C29" s="2" t="s">
        <v>39</v>
      </c>
      <c r="D29" s="49" t="s">
        <v>695</v>
      </c>
      <c r="E29" s="152" t="s">
        <v>651</v>
      </c>
      <c r="F29" t="s">
        <v>54</v>
      </c>
      <c r="G29" s="150" t="s">
        <v>86</v>
      </c>
      <c r="H29" s="77" t="s">
        <v>696</v>
      </c>
      <c r="I29" s="65" t="s">
        <v>697</v>
      </c>
      <c r="J29" s="158" t="s">
        <v>698</v>
      </c>
      <c r="K29" s="161" t="s">
        <v>550</v>
      </c>
      <c r="T29" s="2"/>
      <c r="U29" s="2"/>
      <c r="V29" s="2"/>
      <c r="W29" s="2">
        <v>0</v>
      </c>
      <c r="X29" s="2">
        <v>1</v>
      </c>
      <c r="Y29" s="2">
        <v>1</v>
      </c>
      <c r="Z29" s="2">
        <v>5</v>
      </c>
      <c r="AA29" s="2">
        <v>2</v>
      </c>
      <c r="AB29" s="13">
        <v>7</v>
      </c>
      <c r="AC29" t="s">
        <v>604</v>
      </c>
      <c r="AD29" s="49" t="s">
        <v>699</v>
      </c>
      <c r="AE29" t="s">
        <v>700</v>
      </c>
      <c r="AF29" s="49" t="s">
        <v>701</v>
      </c>
      <c r="AG29" s="49" t="s">
        <v>68</v>
      </c>
      <c r="AH29" s="49" t="s">
        <v>702</v>
      </c>
      <c r="AI29" s="49" t="s">
        <v>703</v>
      </c>
    </row>
    <row r="30" spans="1:35" x14ac:dyDescent="0.25">
      <c r="A30" s="238" t="s">
        <v>124</v>
      </c>
      <c r="B30" s="238" t="s">
        <v>125</v>
      </c>
      <c r="C30" s="238" t="s">
        <v>39</v>
      </c>
      <c r="D30" s="257" t="s">
        <v>454</v>
      </c>
      <c r="E30" s="241" t="s">
        <v>455</v>
      </c>
      <c r="F30" s="258" t="s">
        <v>456</v>
      </c>
      <c r="G30" s="259" t="s">
        <v>457</v>
      </c>
      <c r="H30" s="260" t="s">
        <v>458</v>
      </c>
      <c r="I30" s="244" t="s">
        <v>459</v>
      </c>
      <c r="J30" s="261" t="s">
        <v>460</v>
      </c>
      <c r="K30" s="262" t="s">
        <v>461</v>
      </c>
      <c r="L30" s="262" t="s">
        <v>462</v>
      </c>
      <c r="M30" s="263" t="s">
        <v>463</v>
      </c>
      <c r="W30" s="2">
        <v>2</v>
      </c>
      <c r="X30" s="2">
        <v>2</v>
      </c>
      <c r="Y30" s="2">
        <v>2</v>
      </c>
      <c r="Z30" s="2">
        <v>15</v>
      </c>
      <c r="AA30" s="2" t="s">
        <v>594</v>
      </c>
      <c r="AB30" s="13">
        <v>11</v>
      </c>
      <c r="AD30" s="49"/>
      <c r="AF30" s="49"/>
      <c r="AG30" s="49"/>
      <c r="AH30" s="49"/>
      <c r="AI30" s="49"/>
    </row>
    <row r="31" spans="1:35" ht="15.75" thickBot="1" x14ac:dyDescent="0.3">
      <c r="W31" s="162">
        <f>SUM(W19:W30)</f>
        <v>19</v>
      </c>
      <c r="X31" s="162">
        <f>SUM(X19:X30)</f>
        <v>17</v>
      </c>
      <c r="Y31" s="162">
        <f>SUM(Y19:Y30)</f>
        <v>9</v>
      </c>
      <c r="Z31" s="162">
        <f>SUM(Z19:Z30)</f>
        <v>109</v>
      </c>
      <c r="AA31" s="163">
        <v>45</v>
      </c>
      <c r="AB31" s="162">
        <f>SUM(AB19:AB30)</f>
        <v>115</v>
      </c>
      <c r="AC31" s="24">
        <f>Y31+X31+W31</f>
        <v>45</v>
      </c>
    </row>
    <row r="32" spans="1:35" ht="15.75" thickTop="1" x14ac:dyDescent="0.25">
      <c r="A32" s="124" t="s">
        <v>833</v>
      </c>
      <c r="B32" s="164" t="s">
        <v>704</v>
      </c>
      <c r="C32" s="165"/>
      <c r="D32" s="165"/>
      <c r="E32" s="166" t="s">
        <v>705</v>
      </c>
      <c r="F32" s="167"/>
    </row>
    <row r="33" spans="1:50" x14ac:dyDescent="0.25">
      <c r="B33" s="168" t="s">
        <v>278</v>
      </c>
      <c r="C33" s="112">
        <v>5</v>
      </c>
      <c r="D33" s="112"/>
      <c r="E33" s="169" t="s">
        <v>706</v>
      </c>
      <c r="F33" s="170">
        <v>6</v>
      </c>
      <c r="G33" s="71" t="s">
        <v>707</v>
      </c>
      <c r="H33" s="71" t="s">
        <v>708</v>
      </c>
      <c r="I33" s="67" t="s">
        <v>709</v>
      </c>
      <c r="J33" s="67" t="s">
        <v>707</v>
      </c>
      <c r="K33" s="67" t="s">
        <v>710</v>
      </c>
      <c r="L33" s="67" t="s">
        <v>711</v>
      </c>
    </row>
    <row r="34" spans="1:50" x14ac:dyDescent="0.25">
      <c r="B34" s="171" t="s">
        <v>712</v>
      </c>
      <c r="C34" s="112">
        <v>5</v>
      </c>
      <c r="D34" s="112"/>
      <c r="E34" s="172" t="s">
        <v>713</v>
      </c>
      <c r="F34" s="170">
        <v>1</v>
      </c>
      <c r="G34" s="71" t="s">
        <v>47</v>
      </c>
      <c r="Z34" s="112"/>
      <c r="AA34" s="105">
        <f>Y34+X34+W34</f>
        <v>0</v>
      </c>
      <c r="AB34">
        <f>AC31+V16</f>
        <v>115</v>
      </c>
    </row>
    <row r="35" spans="1:50" ht="15.75" thickBot="1" x14ac:dyDescent="0.3">
      <c r="B35" s="173" t="s">
        <v>283</v>
      </c>
      <c r="C35" s="174">
        <v>2</v>
      </c>
      <c r="D35" s="174"/>
      <c r="E35" s="175" t="s">
        <v>714</v>
      </c>
      <c r="F35" s="176">
        <v>5</v>
      </c>
      <c r="G35" s="71" t="s">
        <v>549</v>
      </c>
      <c r="H35" t="s">
        <v>60</v>
      </c>
      <c r="I35" t="s">
        <v>715</v>
      </c>
      <c r="J35" t="s">
        <v>715</v>
      </c>
    </row>
    <row r="36" spans="1:50" x14ac:dyDescent="0.25">
      <c r="U36" t="s">
        <v>547</v>
      </c>
    </row>
    <row r="37" spans="1:50" x14ac:dyDescent="0.25">
      <c r="A37" s="105"/>
      <c r="B37" s="105" t="s">
        <v>716</v>
      </c>
      <c r="V37" s="105" t="s">
        <v>278</v>
      </c>
      <c r="W37" s="105" t="s">
        <v>286</v>
      </c>
      <c r="X37" s="105" t="s">
        <v>283</v>
      </c>
      <c r="Z37" s="105" t="s">
        <v>771</v>
      </c>
    </row>
    <row r="38" spans="1:50" ht="15.75" thickBot="1" x14ac:dyDescent="0.3">
      <c r="A38" s="2"/>
      <c r="B38" s="2"/>
      <c r="C38" s="3" t="s">
        <v>501</v>
      </c>
      <c r="D38" s="3" t="s">
        <v>502</v>
      </c>
      <c r="E38" s="102" t="s">
        <v>503</v>
      </c>
      <c r="F38" s="177" t="s">
        <v>504</v>
      </c>
      <c r="G38" s="102" t="s">
        <v>386</v>
      </c>
      <c r="H38" s="103" t="s">
        <v>717</v>
      </c>
      <c r="K38" s="178" t="s">
        <v>718</v>
      </c>
      <c r="N38" s="179" t="s">
        <v>719</v>
      </c>
      <c r="U38" t="s">
        <v>758</v>
      </c>
      <c r="V38">
        <v>67</v>
      </c>
      <c r="W38">
        <v>26</v>
      </c>
      <c r="X38">
        <v>49</v>
      </c>
      <c r="Y38" s="104">
        <f>SUM(V38:X38)</f>
        <v>142</v>
      </c>
      <c r="Z38" s="269">
        <f>Y38/16</f>
        <v>8.875</v>
      </c>
    </row>
    <row r="39" spans="1:50" ht="16.5" thickTop="1" thickBot="1" x14ac:dyDescent="0.3">
      <c r="A39" s="2">
        <v>1</v>
      </c>
      <c r="B39" s="2" t="s">
        <v>286</v>
      </c>
      <c r="C39" s="11" t="s">
        <v>287</v>
      </c>
      <c r="D39">
        <v>8</v>
      </c>
      <c r="E39">
        <v>5</v>
      </c>
      <c r="F39" s="59">
        <v>13</v>
      </c>
      <c r="G39">
        <v>1</v>
      </c>
      <c r="H39" s="104">
        <v>9</v>
      </c>
      <c r="K39" t="s">
        <v>553</v>
      </c>
      <c r="L39">
        <v>1</v>
      </c>
      <c r="N39" t="s">
        <v>630</v>
      </c>
      <c r="O39">
        <v>1</v>
      </c>
      <c r="U39" t="s">
        <v>790</v>
      </c>
      <c r="V39">
        <v>36</v>
      </c>
      <c r="W39">
        <v>33</v>
      </c>
      <c r="X39">
        <v>46</v>
      </c>
      <c r="Y39" s="104">
        <f>SUM(V39:X39)</f>
        <v>115</v>
      </c>
      <c r="Z39" s="268">
        <f>Y39/12</f>
        <v>9.5833333333333339</v>
      </c>
    </row>
    <row r="40" spans="1:50" ht="15.75" thickTop="1" x14ac:dyDescent="0.25">
      <c r="A40" s="2">
        <v>2</v>
      </c>
      <c r="B40" s="2" t="s">
        <v>278</v>
      </c>
      <c r="C40" s="26" t="s">
        <v>279</v>
      </c>
      <c r="D40">
        <v>7</v>
      </c>
      <c r="E40">
        <v>7</v>
      </c>
      <c r="F40" s="59">
        <v>14</v>
      </c>
      <c r="G40">
        <v>1</v>
      </c>
      <c r="H40" s="104">
        <v>8</v>
      </c>
      <c r="K40" t="s">
        <v>229</v>
      </c>
      <c r="L40">
        <v>4</v>
      </c>
      <c r="N40" t="s">
        <v>60</v>
      </c>
      <c r="O40">
        <v>1</v>
      </c>
      <c r="Q40" t="s">
        <v>807</v>
      </c>
      <c r="V40" s="252">
        <f>SUM(V38:V39)</f>
        <v>103</v>
      </c>
      <c r="W40" s="252">
        <f t="shared" ref="W40:X40" si="2">SUM(W38:W39)</f>
        <v>59</v>
      </c>
      <c r="X40" s="252">
        <f t="shared" si="2"/>
        <v>95</v>
      </c>
      <c r="Y40" s="104"/>
    </row>
    <row r="41" spans="1:50" x14ac:dyDescent="0.25">
      <c r="A41" s="2">
        <v>3</v>
      </c>
      <c r="B41" s="2" t="s">
        <v>286</v>
      </c>
      <c r="C41" s="42" t="s">
        <v>301</v>
      </c>
      <c r="D41">
        <v>7</v>
      </c>
      <c r="E41">
        <v>3</v>
      </c>
      <c r="F41" s="59">
        <f t="shared" ref="F41:F51" si="3">SUM(D41:E41)</f>
        <v>10</v>
      </c>
      <c r="G41">
        <v>5</v>
      </c>
      <c r="H41" s="104">
        <f t="shared" ref="H41:H51" si="4">G41+E41</f>
        <v>8</v>
      </c>
      <c r="K41" t="s">
        <v>205</v>
      </c>
      <c r="L41">
        <v>2</v>
      </c>
      <c r="N41" t="s">
        <v>626</v>
      </c>
      <c r="O41">
        <v>1</v>
      </c>
      <c r="V41">
        <f>V38-V39</f>
        <v>31</v>
      </c>
      <c r="W41">
        <f t="shared" ref="W41:X41" si="5">W38-W39</f>
        <v>-7</v>
      </c>
      <c r="X41">
        <f t="shared" si="5"/>
        <v>3</v>
      </c>
    </row>
    <row r="42" spans="1:50" x14ac:dyDescent="0.25">
      <c r="A42" s="2">
        <v>4</v>
      </c>
      <c r="B42" s="2" t="s">
        <v>278</v>
      </c>
      <c r="C42" s="8" t="s">
        <v>288</v>
      </c>
      <c r="D42">
        <v>7</v>
      </c>
      <c r="E42">
        <v>1</v>
      </c>
      <c r="F42" s="59">
        <f t="shared" si="3"/>
        <v>8</v>
      </c>
      <c r="G42">
        <v>6</v>
      </c>
      <c r="H42" s="104">
        <f t="shared" si="4"/>
        <v>7</v>
      </c>
      <c r="K42" t="s">
        <v>720</v>
      </c>
      <c r="L42">
        <v>2</v>
      </c>
    </row>
    <row r="43" spans="1:50" x14ac:dyDescent="0.25">
      <c r="A43" s="2">
        <v>5</v>
      </c>
      <c r="B43" s="2" t="s">
        <v>278</v>
      </c>
      <c r="C43" s="9" t="s">
        <v>281</v>
      </c>
      <c r="D43">
        <v>6</v>
      </c>
      <c r="E43">
        <v>3</v>
      </c>
      <c r="F43" s="59">
        <f t="shared" si="3"/>
        <v>9</v>
      </c>
      <c r="G43">
        <v>4</v>
      </c>
      <c r="H43" s="104">
        <f t="shared" si="4"/>
        <v>7</v>
      </c>
      <c r="K43" t="s">
        <v>589</v>
      </c>
      <c r="L43">
        <v>1</v>
      </c>
      <c r="AH43" s="252"/>
      <c r="AI43" s="252"/>
      <c r="AJ43" s="252"/>
      <c r="AK43" s="252"/>
      <c r="AL43" s="252"/>
      <c r="AM43" s="252" t="s">
        <v>39</v>
      </c>
      <c r="AN43" s="252" t="s">
        <v>464</v>
      </c>
      <c r="AO43" s="252">
        <v>2</v>
      </c>
      <c r="AP43" s="252">
        <v>8</v>
      </c>
      <c r="AQ43" s="252">
        <v>8</v>
      </c>
      <c r="AR43" s="252">
        <v>6</v>
      </c>
      <c r="AS43" s="252"/>
      <c r="AT43" s="264">
        <v>2</v>
      </c>
      <c r="AU43" s="265">
        <v>2</v>
      </c>
      <c r="AV43" s="265">
        <v>2</v>
      </c>
      <c r="AW43" s="252">
        <f>SUM(AT43:AV43)</f>
        <v>6</v>
      </c>
      <c r="AX43" s="252"/>
    </row>
    <row r="44" spans="1:50" x14ac:dyDescent="0.25">
      <c r="A44" s="2">
        <v>6</v>
      </c>
      <c r="B44" s="2" t="s">
        <v>278</v>
      </c>
      <c r="C44" s="7" t="s">
        <v>289</v>
      </c>
      <c r="D44">
        <v>2</v>
      </c>
      <c r="E44">
        <v>5</v>
      </c>
      <c r="F44" s="59">
        <f t="shared" si="3"/>
        <v>7</v>
      </c>
      <c r="G44">
        <v>2</v>
      </c>
      <c r="H44" s="104">
        <f t="shared" si="4"/>
        <v>7</v>
      </c>
      <c r="K44" t="s">
        <v>47</v>
      </c>
      <c r="L44">
        <v>2</v>
      </c>
      <c r="AG44" t="s">
        <v>832</v>
      </c>
    </row>
    <row r="45" spans="1:50" x14ac:dyDescent="0.25">
      <c r="A45" s="2">
        <v>7</v>
      </c>
      <c r="B45" s="2" t="s">
        <v>283</v>
      </c>
      <c r="C45" s="10" t="s">
        <v>68</v>
      </c>
      <c r="D45">
        <v>5</v>
      </c>
      <c r="E45">
        <v>5</v>
      </c>
      <c r="F45" s="59">
        <f t="shared" si="3"/>
        <v>10</v>
      </c>
      <c r="G45">
        <v>2</v>
      </c>
      <c r="H45" s="104">
        <f t="shared" si="4"/>
        <v>7</v>
      </c>
      <c r="K45" t="s">
        <v>307</v>
      </c>
      <c r="L45">
        <v>1</v>
      </c>
    </row>
    <row r="46" spans="1:50" x14ac:dyDescent="0.25">
      <c r="A46" s="2">
        <v>8</v>
      </c>
      <c r="B46" s="2" t="s">
        <v>283</v>
      </c>
      <c r="C46" s="16" t="s">
        <v>284</v>
      </c>
      <c r="D46">
        <v>3</v>
      </c>
      <c r="E46">
        <v>5</v>
      </c>
      <c r="F46" s="59">
        <f t="shared" si="3"/>
        <v>8</v>
      </c>
      <c r="G46">
        <v>1</v>
      </c>
      <c r="H46" s="104">
        <f t="shared" si="4"/>
        <v>6</v>
      </c>
      <c r="K46" t="s">
        <v>682</v>
      </c>
      <c r="L46">
        <v>1</v>
      </c>
    </row>
    <row r="47" spans="1:50" x14ac:dyDescent="0.25">
      <c r="A47" s="2">
        <v>9</v>
      </c>
      <c r="B47" s="2" t="s">
        <v>283</v>
      </c>
      <c r="C47" s="18" t="s">
        <v>294</v>
      </c>
      <c r="D47">
        <v>1</v>
      </c>
      <c r="E47">
        <v>6</v>
      </c>
      <c r="F47" s="59">
        <f t="shared" si="3"/>
        <v>7</v>
      </c>
      <c r="G47">
        <v>0</v>
      </c>
      <c r="H47" s="104">
        <f t="shared" si="4"/>
        <v>6</v>
      </c>
      <c r="K47" t="s">
        <v>683</v>
      </c>
      <c r="L47">
        <v>1</v>
      </c>
    </row>
    <row r="48" spans="1:50" ht="15.75" thickBot="1" x14ac:dyDescent="0.3">
      <c r="A48" s="2">
        <v>10</v>
      </c>
      <c r="B48" s="111" t="s">
        <v>283</v>
      </c>
      <c r="C48" s="108" t="s">
        <v>523</v>
      </c>
      <c r="D48" s="112">
        <v>6</v>
      </c>
      <c r="E48" s="112">
        <v>6</v>
      </c>
      <c r="F48" s="59">
        <f t="shared" si="3"/>
        <v>12</v>
      </c>
      <c r="G48" s="112">
        <v>0</v>
      </c>
      <c r="H48" s="104">
        <f t="shared" si="4"/>
        <v>6</v>
      </c>
      <c r="L48" s="98">
        <f>SUM(L39:L47)</f>
        <v>15</v>
      </c>
      <c r="O48" s="98">
        <f>SUM(O39:O47)</f>
        <v>3</v>
      </c>
      <c r="P48" s="99">
        <v>18</v>
      </c>
      <c r="Q48" t="s">
        <v>721</v>
      </c>
    </row>
    <row r="49" spans="1:14" ht="15.75" thickTop="1" x14ac:dyDescent="0.25">
      <c r="A49" s="2">
        <v>11</v>
      </c>
      <c r="B49" s="2" t="s">
        <v>286</v>
      </c>
      <c r="C49" s="15" t="s">
        <v>300</v>
      </c>
      <c r="D49">
        <v>4</v>
      </c>
      <c r="E49">
        <v>0</v>
      </c>
      <c r="F49" s="59">
        <f t="shared" si="3"/>
        <v>4</v>
      </c>
      <c r="G49">
        <v>4</v>
      </c>
      <c r="H49" s="104">
        <f t="shared" si="4"/>
        <v>4</v>
      </c>
    </row>
    <row r="50" spans="1:14" x14ac:dyDescent="0.25">
      <c r="A50" s="2">
        <v>12</v>
      </c>
      <c r="B50" s="2" t="s">
        <v>283</v>
      </c>
      <c r="C50" s="12" t="s">
        <v>298</v>
      </c>
      <c r="D50">
        <v>2</v>
      </c>
      <c r="E50">
        <v>3</v>
      </c>
      <c r="F50" s="59">
        <f t="shared" si="3"/>
        <v>5</v>
      </c>
      <c r="G50">
        <v>1</v>
      </c>
      <c r="H50" s="104">
        <f t="shared" si="4"/>
        <v>4</v>
      </c>
      <c r="K50" t="s">
        <v>722</v>
      </c>
      <c r="N50" t="s">
        <v>723</v>
      </c>
    </row>
    <row r="51" spans="1:14" x14ac:dyDescent="0.25">
      <c r="A51" s="2">
        <v>13</v>
      </c>
      <c r="B51" s="2" t="s">
        <v>283</v>
      </c>
      <c r="C51" s="21" t="s">
        <v>299</v>
      </c>
      <c r="D51">
        <v>3</v>
      </c>
      <c r="E51">
        <v>4</v>
      </c>
      <c r="F51" s="59">
        <f t="shared" si="3"/>
        <v>7</v>
      </c>
      <c r="G51">
        <v>0</v>
      </c>
      <c r="H51" s="104">
        <f t="shared" si="4"/>
        <v>4</v>
      </c>
    </row>
    <row r="52" spans="1:14" x14ac:dyDescent="0.25">
      <c r="A52" s="2">
        <v>14</v>
      </c>
      <c r="B52" s="111" t="s">
        <v>286</v>
      </c>
      <c r="C52" s="111" t="s">
        <v>305</v>
      </c>
      <c r="D52" s="112">
        <v>1</v>
      </c>
      <c r="E52" s="112">
        <v>2</v>
      </c>
      <c r="F52" s="59">
        <f>SUM(D52:E52)</f>
        <v>3</v>
      </c>
      <c r="G52" s="57">
        <v>2</v>
      </c>
      <c r="H52" s="112">
        <f t="shared" ref="H52:H70" si="6">G52+E52</f>
        <v>4</v>
      </c>
      <c r="J52" t="s">
        <v>724</v>
      </c>
      <c r="K52" t="s">
        <v>725</v>
      </c>
      <c r="L52">
        <v>6</v>
      </c>
    </row>
    <row r="53" spans="1:14" x14ac:dyDescent="0.25">
      <c r="A53" s="2">
        <v>15</v>
      </c>
      <c r="B53" s="2" t="s">
        <v>283</v>
      </c>
      <c r="C53" s="2" t="s">
        <v>303</v>
      </c>
      <c r="D53">
        <v>2</v>
      </c>
      <c r="E53">
        <v>1</v>
      </c>
      <c r="F53" s="59">
        <f>SUM(D53:E53)</f>
        <v>3</v>
      </c>
      <c r="G53">
        <v>2</v>
      </c>
      <c r="H53" s="104">
        <f t="shared" si="6"/>
        <v>3</v>
      </c>
      <c r="K53" t="s">
        <v>726</v>
      </c>
      <c r="L53">
        <v>9</v>
      </c>
    </row>
    <row r="54" spans="1:14" x14ac:dyDescent="0.25">
      <c r="A54" s="2">
        <v>16</v>
      </c>
      <c r="B54" s="2" t="s">
        <v>286</v>
      </c>
      <c r="C54" s="5" t="s">
        <v>296</v>
      </c>
      <c r="D54">
        <v>3</v>
      </c>
      <c r="E54">
        <v>0</v>
      </c>
      <c r="F54" s="59">
        <f>SUM(D54:E54)</f>
        <v>3</v>
      </c>
      <c r="G54">
        <v>3</v>
      </c>
      <c r="H54" s="104">
        <f t="shared" si="6"/>
        <v>3</v>
      </c>
      <c r="K54" t="s">
        <v>727</v>
      </c>
      <c r="L54">
        <v>6</v>
      </c>
    </row>
    <row r="55" spans="1:14" x14ac:dyDescent="0.25">
      <c r="A55" s="2">
        <v>17</v>
      </c>
      <c r="B55" s="2" t="s">
        <v>286</v>
      </c>
      <c r="C55" s="2" t="s">
        <v>304</v>
      </c>
      <c r="D55">
        <v>3</v>
      </c>
      <c r="E55">
        <v>1</v>
      </c>
      <c r="F55" s="59">
        <v>5</v>
      </c>
      <c r="G55">
        <v>2</v>
      </c>
      <c r="H55" s="104">
        <f t="shared" si="6"/>
        <v>3</v>
      </c>
    </row>
    <row r="56" spans="1:14" x14ac:dyDescent="0.25">
      <c r="A56" s="2">
        <v>18</v>
      </c>
      <c r="B56" s="2" t="s">
        <v>283</v>
      </c>
      <c r="C56" s="25" t="s">
        <v>302</v>
      </c>
      <c r="D56">
        <v>4</v>
      </c>
      <c r="E56">
        <v>2</v>
      </c>
      <c r="F56" s="59">
        <f t="shared" ref="F56:F70" si="7">SUM(D56:E56)</f>
        <v>6</v>
      </c>
      <c r="G56">
        <v>0</v>
      </c>
      <c r="H56" s="104">
        <f t="shared" si="6"/>
        <v>2</v>
      </c>
    </row>
    <row r="57" spans="1:14" x14ac:dyDescent="0.25">
      <c r="A57" s="2">
        <v>19</v>
      </c>
      <c r="B57" s="2" t="s">
        <v>286</v>
      </c>
      <c r="C57" s="114" t="s">
        <v>549</v>
      </c>
      <c r="D57">
        <v>2</v>
      </c>
      <c r="E57">
        <v>0</v>
      </c>
      <c r="F57" s="59">
        <f t="shared" si="7"/>
        <v>2</v>
      </c>
      <c r="G57">
        <v>2</v>
      </c>
      <c r="H57" s="104">
        <f t="shared" si="6"/>
        <v>2</v>
      </c>
    </row>
    <row r="58" spans="1:14" x14ac:dyDescent="0.25">
      <c r="A58" s="2">
        <v>20</v>
      </c>
      <c r="B58" s="2" t="s">
        <v>283</v>
      </c>
      <c r="C58" s="115" t="s">
        <v>808</v>
      </c>
      <c r="D58">
        <v>2</v>
      </c>
      <c r="E58">
        <v>0</v>
      </c>
      <c r="F58" s="59">
        <f t="shared" si="7"/>
        <v>2</v>
      </c>
      <c r="G58">
        <v>2</v>
      </c>
      <c r="H58" s="104">
        <f t="shared" si="6"/>
        <v>2</v>
      </c>
    </row>
    <row r="59" spans="1:14" x14ac:dyDescent="0.25">
      <c r="A59" s="2">
        <v>21</v>
      </c>
      <c r="B59" s="2" t="s">
        <v>278</v>
      </c>
      <c r="C59" s="19" t="s">
        <v>297</v>
      </c>
      <c r="D59">
        <v>1</v>
      </c>
      <c r="E59">
        <v>1</v>
      </c>
      <c r="F59" s="59">
        <f t="shared" si="7"/>
        <v>2</v>
      </c>
      <c r="G59">
        <v>1</v>
      </c>
      <c r="H59" s="104">
        <f t="shared" si="6"/>
        <v>2</v>
      </c>
    </row>
    <row r="60" spans="1:14" x14ac:dyDescent="0.25">
      <c r="A60" s="2">
        <v>22</v>
      </c>
      <c r="B60" s="111" t="s">
        <v>278</v>
      </c>
      <c r="C60" s="109" t="s">
        <v>76</v>
      </c>
      <c r="D60" s="112">
        <v>1</v>
      </c>
      <c r="E60" s="112">
        <v>0</v>
      </c>
      <c r="F60" s="59">
        <f t="shared" si="7"/>
        <v>1</v>
      </c>
      <c r="G60" s="112">
        <v>1</v>
      </c>
      <c r="H60" s="104">
        <f t="shared" si="6"/>
        <v>1</v>
      </c>
    </row>
    <row r="61" spans="1:14" x14ac:dyDescent="0.25">
      <c r="A61" s="2">
        <v>23</v>
      </c>
      <c r="B61" s="2" t="s">
        <v>286</v>
      </c>
      <c r="C61" s="2" t="s">
        <v>551</v>
      </c>
      <c r="D61">
        <v>1</v>
      </c>
      <c r="E61">
        <v>0</v>
      </c>
      <c r="F61" s="59">
        <f t="shared" si="7"/>
        <v>1</v>
      </c>
      <c r="G61">
        <v>1</v>
      </c>
      <c r="H61" s="104">
        <f t="shared" si="6"/>
        <v>1</v>
      </c>
    </row>
    <row r="62" spans="1:14" x14ac:dyDescent="0.25">
      <c r="A62" s="2">
        <v>24</v>
      </c>
      <c r="B62" s="2" t="s">
        <v>286</v>
      </c>
      <c r="C62" s="2" t="s">
        <v>552</v>
      </c>
      <c r="D62">
        <v>1</v>
      </c>
      <c r="E62">
        <v>0</v>
      </c>
      <c r="F62" s="59">
        <f t="shared" si="7"/>
        <v>1</v>
      </c>
      <c r="G62">
        <v>1</v>
      </c>
      <c r="H62" s="104">
        <f t="shared" si="6"/>
        <v>1</v>
      </c>
    </row>
    <row r="63" spans="1:14" x14ac:dyDescent="0.25">
      <c r="A63" s="2">
        <v>25</v>
      </c>
      <c r="B63" s="2" t="s">
        <v>283</v>
      </c>
      <c r="C63" s="2" t="s">
        <v>553</v>
      </c>
      <c r="D63">
        <v>1</v>
      </c>
      <c r="E63">
        <v>0</v>
      </c>
      <c r="F63" s="59">
        <f t="shared" si="7"/>
        <v>1</v>
      </c>
      <c r="G63">
        <v>1</v>
      </c>
      <c r="H63" s="104">
        <f t="shared" si="6"/>
        <v>1</v>
      </c>
    </row>
    <row r="64" spans="1:14" x14ac:dyDescent="0.25">
      <c r="A64" s="2">
        <v>26</v>
      </c>
      <c r="B64" s="2" t="s">
        <v>283</v>
      </c>
      <c r="C64" s="110" t="s">
        <v>34</v>
      </c>
      <c r="D64">
        <v>1</v>
      </c>
      <c r="E64">
        <v>1</v>
      </c>
      <c r="F64" s="59">
        <f t="shared" si="7"/>
        <v>2</v>
      </c>
      <c r="G64">
        <v>0</v>
      </c>
      <c r="H64" s="104">
        <f t="shared" si="6"/>
        <v>1</v>
      </c>
    </row>
    <row r="65" spans="1:9" x14ac:dyDescent="0.25">
      <c r="A65" s="2">
        <v>27</v>
      </c>
      <c r="B65" s="2" t="s">
        <v>286</v>
      </c>
      <c r="C65" s="2" t="s">
        <v>253</v>
      </c>
      <c r="D65">
        <v>1</v>
      </c>
      <c r="E65">
        <v>1</v>
      </c>
      <c r="F65" s="59">
        <f t="shared" si="7"/>
        <v>2</v>
      </c>
      <c r="G65">
        <v>0</v>
      </c>
      <c r="H65" s="104">
        <f t="shared" si="6"/>
        <v>1</v>
      </c>
    </row>
    <row r="66" spans="1:9" x14ac:dyDescent="0.25">
      <c r="A66" s="2">
        <v>28</v>
      </c>
      <c r="B66" s="2" t="s">
        <v>283</v>
      </c>
      <c r="C66" s="2" t="s">
        <v>307</v>
      </c>
      <c r="D66">
        <v>1</v>
      </c>
      <c r="E66">
        <v>1</v>
      </c>
      <c r="F66" s="59">
        <f t="shared" si="7"/>
        <v>2</v>
      </c>
      <c r="G66">
        <v>0</v>
      </c>
      <c r="H66" s="104">
        <f t="shared" si="6"/>
        <v>1</v>
      </c>
    </row>
    <row r="67" spans="1:9" x14ac:dyDescent="0.25">
      <c r="A67" s="2">
        <v>29</v>
      </c>
      <c r="B67" s="2" t="s">
        <v>283</v>
      </c>
      <c r="C67" s="2" t="s">
        <v>306</v>
      </c>
      <c r="D67">
        <v>0</v>
      </c>
      <c r="E67">
        <v>1</v>
      </c>
      <c r="F67" s="59">
        <f t="shared" si="7"/>
        <v>1</v>
      </c>
      <c r="G67">
        <v>0</v>
      </c>
      <c r="H67" s="104">
        <f t="shared" si="6"/>
        <v>1</v>
      </c>
    </row>
    <row r="68" spans="1:9" x14ac:dyDescent="0.25">
      <c r="A68" s="2">
        <v>30</v>
      </c>
      <c r="B68" s="2" t="s">
        <v>283</v>
      </c>
      <c r="C68" s="2" t="s">
        <v>194</v>
      </c>
      <c r="D68">
        <v>0</v>
      </c>
      <c r="E68">
        <v>1</v>
      </c>
      <c r="F68" s="59">
        <f t="shared" si="7"/>
        <v>1</v>
      </c>
      <c r="G68">
        <v>0</v>
      </c>
      <c r="H68" s="104">
        <f t="shared" si="6"/>
        <v>1</v>
      </c>
    </row>
    <row r="69" spans="1:9" x14ac:dyDescent="0.25">
      <c r="A69" s="2">
        <v>31</v>
      </c>
      <c r="B69" s="2" t="s">
        <v>283</v>
      </c>
      <c r="C69" s="2" t="s">
        <v>546</v>
      </c>
      <c r="D69">
        <v>0</v>
      </c>
      <c r="E69">
        <v>0</v>
      </c>
      <c r="F69" s="59">
        <f t="shared" si="7"/>
        <v>0</v>
      </c>
      <c r="G69">
        <v>0</v>
      </c>
      <c r="H69" s="104">
        <f t="shared" si="6"/>
        <v>0</v>
      </c>
    </row>
    <row r="70" spans="1:9" x14ac:dyDescent="0.25">
      <c r="A70" s="2">
        <v>32</v>
      </c>
      <c r="B70" s="2" t="s">
        <v>286</v>
      </c>
      <c r="C70" s="2" t="s">
        <v>309</v>
      </c>
      <c r="D70">
        <v>0</v>
      </c>
      <c r="E70">
        <v>0</v>
      </c>
      <c r="F70" s="59">
        <f t="shared" si="7"/>
        <v>0</v>
      </c>
      <c r="G70">
        <v>0</v>
      </c>
      <c r="H70" s="104">
        <f t="shared" si="6"/>
        <v>0</v>
      </c>
    </row>
    <row r="71" spans="1:9" x14ac:dyDescent="0.25">
      <c r="F71" s="59"/>
    </row>
    <row r="72" spans="1:9" ht="15.75" thickBot="1" x14ac:dyDescent="0.3">
      <c r="D72" s="43">
        <f>SUM(D39:D70)</f>
        <v>86</v>
      </c>
      <c r="E72" s="43">
        <f>SUM(E39:E70)</f>
        <v>65</v>
      </c>
      <c r="F72" s="43">
        <f>SUM(F39:F70)</f>
        <v>152</v>
      </c>
      <c r="G72" s="43">
        <f>SUM(G39:G70)</f>
        <v>45</v>
      </c>
      <c r="H72" s="43">
        <f>SUM(H39:H70)</f>
        <v>113</v>
      </c>
      <c r="I72" s="124">
        <f>Z31-P48</f>
        <v>91</v>
      </c>
    </row>
    <row r="73" spans="1:9" ht="15.75" thickTop="1" x14ac:dyDescent="0.25">
      <c r="E73" t="s">
        <v>728</v>
      </c>
      <c r="H73" t="s">
        <v>728</v>
      </c>
    </row>
    <row r="74" spans="1:9" x14ac:dyDescent="0.25">
      <c r="E74" t="s">
        <v>835</v>
      </c>
      <c r="H74" t="s">
        <v>834</v>
      </c>
    </row>
    <row r="75" spans="1:9" x14ac:dyDescent="0.25">
      <c r="E75" s="252">
        <v>70</v>
      </c>
      <c r="H75" s="252">
        <v>115</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T61"/>
  <sheetViews>
    <sheetView workbookViewId="0">
      <selection activeCell="O42" sqref="O42"/>
    </sheetView>
  </sheetViews>
  <sheetFormatPr defaultRowHeight="15" x14ac:dyDescent="0.25"/>
  <cols>
    <col min="15" max="15" width="9.7109375" customWidth="1"/>
  </cols>
  <sheetData>
    <row r="1" spans="3:20" x14ac:dyDescent="0.25">
      <c r="D1" s="3" t="s">
        <v>729</v>
      </c>
      <c r="E1" s="3" t="s">
        <v>501</v>
      </c>
      <c r="F1" s="103" t="s">
        <v>759</v>
      </c>
      <c r="G1" s="102" t="s">
        <v>758</v>
      </c>
      <c r="H1" s="102" t="s">
        <v>504</v>
      </c>
      <c r="I1" s="220" t="s">
        <v>274</v>
      </c>
      <c r="J1" s="220" t="s">
        <v>275</v>
      </c>
      <c r="K1" s="220" t="s">
        <v>276</v>
      </c>
      <c r="L1" s="71" t="s">
        <v>836</v>
      </c>
    </row>
    <row r="2" spans="3:20" x14ac:dyDescent="0.25">
      <c r="C2">
        <v>1</v>
      </c>
      <c r="D2" s="2" t="s">
        <v>278</v>
      </c>
      <c r="E2" s="26" t="s">
        <v>279</v>
      </c>
      <c r="F2" s="104">
        <v>8</v>
      </c>
      <c r="G2">
        <v>16</v>
      </c>
      <c r="H2" s="58">
        <f t="shared" ref="H2:H33" si="0">F2+G2</f>
        <v>24</v>
      </c>
      <c r="I2" s="216">
        <f>G2/16</f>
        <v>1</v>
      </c>
      <c r="J2" s="215">
        <f t="shared" ref="J2:J33" si="1">F2/12</f>
        <v>0.66666666666666663</v>
      </c>
      <c r="K2" s="222">
        <f t="shared" ref="K2:K22" si="2">I2-J2</f>
        <v>0.33333333333333337</v>
      </c>
      <c r="L2" t="s">
        <v>758</v>
      </c>
    </row>
    <row r="3" spans="3:20" x14ac:dyDescent="0.25">
      <c r="C3">
        <v>2</v>
      </c>
      <c r="D3" s="2" t="s">
        <v>278</v>
      </c>
      <c r="E3" s="9" t="s">
        <v>281</v>
      </c>
      <c r="F3" s="104">
        <v>7</v>
      </c>
      <c r="G3">
        <v>15</v>
      </c>
      <c r="H3" s="59">
        <f t="shared" si="0"/>
        <v>22</v>
      </c>
      <c r="I3" s="216">
        <f t="shared" ref="I3:I36" si="3">G3/16</f>
        <v>0.9375</v>
      </c>
      <c r="J3" s="215">
        <f t="shared" si="1"/>
        <v>0.58333333333333337</v>
      </c>
      <c r="K3" s="222">
        <f t="shared" si="2"/>
        <v>0.35416666666666663</v>
      </c>
      <c r="L3" t="s">
        <v>758</v>
      </c>
    </row>
    <row r="4" spans="3:20" x14ac:dyDescent="0.25">
      <c r="C4">
        <v>3</v>
      </c>
      <c r="D4" s="2" t="s">
        <v>278</v>
      </c>
      <c r="E4" s="8" t="s">
        <v>288</v>
      </c>
      <c r="F4" s="104">
        <v>7</v>
      </c>
      <c r="G4">
        <v>13</v>
      </c>
      <c r="H4" s="59">
        <f t="shared" si="0"/>
        <v>20</v>
      </c>
      <c r="I4" s="216">
        <f t="shared" si="3"/>
        <v>0.8125</v>
      </c>
      <c r="J4" s="215">
        <f t="shared" si="1"/>
        <v>0.58333333333333337</v>
      </c>
      <c r="K4" s="222">
        <f t="shared" si="2"/>
        <v>0.22916666666666663</v>
      </c>
      <c r="L4" t="s">
        <v>758</v>
      </c>
      <c r="N4" s="3" t="s">
        <v>17</v>
      </c>
      <c r="O4" s="3" t="s">
        <v>18</v>
      </c>
      <c r="P4" s="3" t="s">
        <v>19</v>
      </c>
    </row>
    <row r="5" spans="3:20" x14ac:dyDescent="0.25">
      <c r="C5">
        <v>4</v>
      </c>
      <c r="D5" s="2" t="s">
        <v>283</v>
      </c>
      <c r="E5" s="16" t="s">
        <v>284</v>
      </c>
      <c r="F5" s="104">
        <v>6</v>
      </c>
      <c r="G5">
        <v>13</v>
      </c>
      <c r="H5" s="59">
        <f t="shared" si="0"/>
        <v>19</v>
      </c>
      <c r="I5" s="216">
        <f t="shared" si="3"/>
        <v>0.8125</v>
      </c>
      <c r="J5" s="215">
        <f t="shared" si="1"/>
        <v>0.5</v>
      </c>
      <c r="K5" s="222">
        <f t="shared" si="2"/>
        <v>0.3125</v>
      </c>
      <c r="L5" t="s">
        <v>758</v>
      </c>
      <c r="M5" t="s">
        <v>757</v>
      </c>
      <c r="N5">
        <v>36</v>
      </c>
      <c r="O5">
        <v>33</v>
      </c>
      <c r="P5">
        <v>46</v>
      </c>
      <c r="Q5">
        <f>SUM(N5:P5)</f>
        <v>115</v>
      </c>
    </row>
    <row r="6" spans="3:20" x14ac:dyDescent="0.25">
      <c r="C6">
        <v>5</v>
      </c>
      <c r="D6" s="2" t="s">
        <v>283</v>
      </c>
      <c r="E6" s="10" t="s">
        <v>68</v>
      </c>
      <c r="F6" s="104">
        <v>7</v>
      </c>
      <c r="G6">
        <v>10</v>
      </c>
      <c r="H6" s="59">
        <f t="shared" si="0"/>
        <v>17</v>
      </c>
      <c r="I6" s="216">
        <f t="shared" si="3"/>
        <v>0.625</v>
      </c>
      <c r="J6" s="215">
        <f t="shared" si="1"/>
        <v>0.58333333333333337</v>
      </c>
      <c r="K6" s="217">
        <f t="shared" si="2"/>
        <v>4.166666666666663E-2</v>
      </c>
      <c r="M6" t="s">
        <v>756</v>
      </c>
      <c r="N6">
        <v>67</v>
      </c>
      <c r="O6">
        <v>26</v>
      </c>
      <c r="P6">
        <v>49</v>
      </c>
      <c r="Q6">
        <f>P6+O6+N6</f>
        <v>142</v>
      </c>
    </row>
    <row r="7" spans="3:20" x14ac:dyDescent="0.25">
      <c r="C7">
        <v>6</v>
      </c>
      <c r="D7" s="2" t="s">
        <v>286</v>
      </c>
      <c r="E7" s="11" t="s">
        <v>287</v>
      </c>
      <c r="F7" s="104">
        <v>9</v>
      </c>
      <c r="G7">
        <v>7</v>
      </c>
      <c r="H7" s="59">
        <f t="shared" si="0"/>
        <v>16</v>
      </c>
      <c r="I7" s="216">
        <f t="shared" si="3"/>
        <v>0.4375</v>
      </c>
      <c r="J7" s="215">
        <f t="shared" si="1"/>
        <v>0.75</v>
      </c>
      <c r="K7" s="222">
        <f t="shared" si="2"/>
        <v>-0.3125</v>
      </c>
      <c r="L7" t="s">
        <v>790</v>
      </c>
    </row>
    <row r="8" spans="3:20" ht="15.75" thickBot="1" x14ac:dyDescent="0.3">
      <c r="C8">
        <v>7</v>
      </c>
      <c r="D8" s="2" t="s">
        <v>278</v>
      </c>
      <c r="E8" s="7" t="s">
        <v>289</v>
      </c>
      <c r="F8" s="104">
        <v>7</v>
      </c>
      <c r="G8">
        <v>7</v>
      </c>
      <c r="H8" s="59">
        <f t="shared" si="0"/>
        <v>14</v>
      </c>
      <c r="I8" s="216">
        <f t="shared" si="3"/>
        <v>0.4375</v>
      </c>
      <c r="J8" s="215">
        <f t="shared" si="1"/>
        <v>0.58333333333333337</v>
      </c>
      <c r="K8" s="217">
        <f t="shared" si="2"/>
        <v>-0.14583333333333337</v>
      </c>
      <c r="N8" s="162">
        <f>N5+N6</f>
        <v>103</v>
      </c>
      <c r="O8" s="162">
        <f>O5+O6</f>
        <v>59</v>
      </c>
      <c r="P8" s="162">
        <f>P5+P6</f>
        <v>95</v>
      </c>
      <c r="Q8" s="162">
        <f>Q5+Q6</f>
        <v>257</v>
      </c>
      <c r="R8">
        <f>SUM(N8:P8)</f>
        <v>257</v>
      </c>
    </row>
    <row r="9" spans="3:20" ht="15.75" thickTop="1" x14ac:dyDescent="0.25">
      <c r="C9">
        <v>8</v>
      </c>
      <c r="D9" s="2" t="s">
        <v>283</v>
      </c>
      <c r="E9" s="6" t="s">
        <v>523</v>
      </c>
      <c r="F9" s="104">
        <v>6</v>
      </c>
      <c r="G9">
        <v>7</v>
      </c>
      <c r="H9" s="59">
        <f t="shared" si="0"/>
        <v>13</v>
      </c>
      <c r="I9" s="216">
        <f t="shared" si="3"/>
        <v>0.4375</v>
      </c>
      <c r="J9" s="215">
        <f t="shared" si="1"/>
        <v>0.5</v>
      </c>
      <c r="K9" s="217">
        <f t="shared" si="2"/>
        <v>-6.25E-2</v>
      </c>
      <c r="N9" s="180">
        <f>N8/28</f>
        <v>3.6785714285714284</v>
      </c>
      <c r="O9" s="180">
        <f>O8/28</f>
        <v>2.1071428571428572</v>
      </c>
      <c r="P9" s="180">
        <f>P8/28</f>
        <v>3.3928571428571428</v>
      </c>
      <c r="Q9" s="180">
        <f>Q8/28</f>
        <v>9.1785714285714288</v>
      </c>
      <c r="R9" s="2" t="s">
        <v>280</v>
      </c>
    </row>
    <row r="10" spans="3:20" x14ac:dyDescent="0.25">
      <c r="C10">
        <v>9</v>
      </c>
      <c r="D10" s="2" t="s">
        <v>286</v>
      </c>
      <c r="E10" s="42" t="s">
        <v>301</v>
      </c>
      <c r="F10" s="104">
        <v>8</v>
      </c>
      <c r="G10">
        <v>3</v>
      </c>
      <c r="H10" s="59">
        <f t="shared" si="0"/>
        <v>11</v>
      </c>
      <c r="I10" s="216">
        <f t="shared" si="3"/>
        <v>0.1875</v>
      </c>
      <c r="J10" s="215">
        <f t="shared" si="1"/>
        <v>0.66666666666666663</v>
      </c>
      <c r="K10" s="222">
        <f t="shared" si="2"/>
        <v>-0.47916666666666663</v>
      </c>
      <c r="L10" t="s">
        <v>790</v>
      </c>
    </row>
    <row r="11" spans="3:20" x14ac:dyDescent="0.25">
      <c r="C11">
        <v>10</v>
      </c>
      <c r="D11" s="2" t="s">
        <v>286</v>
      </c>
      <c r="E11" s="5" t="s">
        <v>296</v>
      </c>
      <c r="F11" s="104">
        <v>3</v>
      </c>
      <c r="G11">
        <v>6</v>
      </c>
      <c r="H11" s="59">
        <f t="shared" si="0"/>
        <v>9</v>
      </c>
      <c r="I11" s="216">
        <f t="shared" si="3"/>
        <v>0.375</v>
      </c>
      <c r="J11" s="215">
        <f t="shared" si="1"/>
        <v>0.25</v>
      </c>
      <c r="K11" s="217">
        <f t="shared" si="2"/>
        <v>0.125</v>
      </c>
      <c r="M11" t="s">
        <v>755</v>
      </c>
      <c r="N11" s="205">
        <f>N6/16</f>
        <v>4.1875</v>
      </c>
      <c r="O11" s="205">
        <f>O6/16</f>
        <v>1.625</v>
      </c>
      <c r="P11" s="205">
        <f>P6/16</f>
        <v>3.0625</v>
      </c>
      <c r="Q11" s="205">
        <f>Q6/16</f>
        <v>8.875</v>
      </c>
      <c r="R11" s="2" t="s">
        <v>282</v>
      </c>
      <c r="T11" t="s">
        <v>754</v>
      </c>
    </row>
    <row r="12" spans="3:20" x14ac:dyDescent="0.25">
      <c r="C12">
        <v>11</v>
      </c>
      <c r="D12" s="2" t="s">
        <v>286</v>
      </c>
      <c r="E12" s="15" t="s">
        <v>300</v>
      </c>
      <c r="F12" s="104">
        <v>4</v>
      </c>
      <c r="G12">
        <v>5</v>
      </c>
      <c r="H12" s="59">
        <f t="shared" si="0"/>
        <v>9</v>
      </c>
      <c r="I12" s="216">
        <f t="shared" si="3"/>
        <v>0.3125</v>
      </c>
      <c r="J12" s="215">
        <f t="shared" si="1"/>
        <v>0.33333333333333331</v>
      </c>
      <c r="K12" s="217">
        <f t="shared" si="2"/>
        <v>-2.0833333333333315E-2</v>
      </c>
      <c r="N12" s="223">
        <f>N5/12</f>
        <v>3</v>
      </c>
      <c r="O12" s="223">
        <f>O5/12</f>
        <v>2.75</v>
      </c>
      <c r="P12" s="223">
        <f>P5/12</f>
        <v>3.8333333333333335</v>
      </c>
      <c r="Q12" s="223">
        <f>Q5/12</f>
        <v>9.5833333333333339</v>
      </c>
      <c r="R12" s="2" t="s">
        <v>285</v>
      </c>
      <c r="T12" t="s">
        <v>753</v>
      </c>
    </row>
    <row r="13" spans="3:20" x14ac:dyDescent="0.25">
      <c r="C13">
        <v>12</v>
      </c>
      <c r="D13" s="2" t="s">
        <v>283</v>
      </c>
      <c r="E13" s="18" t="s">
        <v>294</v>
      </c>
      <c r="F13" s="104">
        <v>6</v>
      </c>
      <c r="G13">
        <v>2</v>
      </c>
      <c r="H13" s="59">
        <f t="shared" si="0"/>
        <v>8</v>
      </c>
      <c r="I13" s="216">
        <f t="shared" si="3"/>
        <v>0.125</v>
      </c>
      <c r="J13" s="215">
        <f t="shared" si="1"/>
        <v>0.5</v>
      </c>
      <c r="K13" s="222">
        <f t="shared" si="2"/>
        <v>-0.375</v>
      </c>
      <c r="L13" t="s">
        <v>790</v>
      </c>
      <c r="N13" s="180">
        <f>N11-N12</f>
        <v>1.1875</v>
      </c>
      <c r="O13" s="180">
        <f>O11-O12</f>
        <v>-1.125</v>
      </c>
      <c r="P13" s="180">
        <f>P11-P12</f>
        <v>-0.77083333333333348</v>
      </c>
      <c r="Q13" s="180">
        <f>Q11-Q12</f>
        <v>-0.70833333333333393</v>
      </c>
    </row>
    <row r="14" spans="3:20" x14ac:dyDescent="0.25">
      <c r="C14">
        <v>13</v>
      </c>
      <c r="D14" s="2" t="s">
        <v>278</v>
      </c>
      <c r="E14" s="19" t="s">
        <v>297</v>
      </c>
      <c r="F14" s="104">
        <v>2</v>
      </c>
      <c r="G14">
        <v>9</v>
      </c>
      <c r="H14" s="59">
        <f t="shared" si="0"/>
        <v>11</v>
      </c>
      <c r="I14" s="216">
        <f t="shared" si="3"/>
        <v>0.5625</v>
      </c>
      <c r="J14" s="215">
        <f t="shared" si="1"/>
        <v>0.16666666666666666</v>
      </c>
      <c r="K14" s="222">
        <f t="shared" si="2"/>
        <v>0.39583333333333337</v>
      </c>
      <c r="L14" t="s">
        <v>758</v>
      </c>
    </row>
    <row r="15" spans="3:20" x14ac:dyDescent="0.25">
      <c r="C15">
        <v>14</v>
      </c>
      <c r="D15" s="2" t="s">
        <v>283</v>
      </c>
      <c r="E15" s="12" t="s">
        <v>298</v>
      </c>
      <c r="F15" s="104">
        <v>4</v>
      </c>
      <c r="G15">
        <v>3</v>
      </c>
      <c r="H15" s="59">
        <f t="shared" si="0"/>
        <v>7</v>
      </c>
      <c r="I15" s="216">
        <f t="shared" si="3"/>
        <v>0.1875</v>
      </c>
      <c r="J15" s="215">
        <f t="shared" si="1"/>
        <v>0.33333333333333331</v>
      </c>
      <c r="K15" s="215">
        <f t="shared" si="2"/>
        <v>-0.14583333333333331</v>
      </c>
      <c r="N15" t="s">
        <v>758</v>
      </c>
      <c r="P15" t="s">
        <v>791</v>
      </c>
      <c r="R15" t="s">
        <v>790</v>
      </c>
    </row>
    <row r="16" spans="3:20" x14ac:dyDescent="0.25">
      <c r="C16">
        <v>15</v>
      </c>
      <c r="D16" s="2" t="s">
        <v>283</v>
      </c>
      <c r="E16" s="21" t="s">
        <v>299</v>
      </c>
      <c r="F16" s="104">
        <v>4</v>
      </c>
      <c r="G16">
        <v>2</v>
      </c>
      <c r="H16" s="59">
        <f t="shared" si="0"/>
        <v>6</v>
      </c>
      <c r="I16" s="216">
        <f t="shared" si="3"/>
        <v>0.125</v>
      </c>
      <c r="J16" s="215">
        <f t="shared" si="1"/>
        <v>0.33333333333333331</v>
      </c>
      <c r="K16" s="222">
        <f t="shared" si="2"/>
        <v>-0.20833333333333331</v>
      </c>
      <c r="L16" t="s">
        <v>790</v>
      </c>
      <c r="N16" s="3" t="s">
        <v>501</v>
      </c>
      <c r="R16" s="3" t="s">
        <v>501</v>
      </c>
    </row>
    <row r="17" spans="3:19" x14ac:dyDescent="0.25">
      <c r="C17">
        <v>16</v>
      </c>
      <c r="D17" s="2" t="s">
        <v>283</v>
      </c>
      <c r="E17" s="2" t="s">
        <v>303</v>
      </c>
      <c r="F17" s="104">
        <v>3</v>
      </c>
      <c r="G17">
        <v>3</v>
      </c>
      <c r="H17" s="59">
        <f t="shared" si="0"/>
        <v>6</v>
      </c>
      <c r="I17" s="216">
        <f t="shared" si="3"/>
        <v>0.1875</v>
      </c>
      <c r="J17" s="215">
        <f t="shared" si="1"/>
        <v>0.25</v>
      </c>
      <c r="K17" s="217">
        <f t="shared" si="2"/>
        <v>-6.25E-2</v>
      </c>
      <c r="M17">
        <v>1</v>
      </c>
      <c r="N17" s="26" t="s">
        <v>279</v>
      </c>
      <c r="O17">
        <v>16</v>
      </c>
      <c r="P17" s="18" t="s">
        <v>294</v>
      </c>
      <c r="R17" s="11" t="s">
        <v>287</v>
      </c>
      <c r="S17">
        <v>9</v>
      </c>
    </row>
    <row r="18" spans="3:19" x14ac:dyDescent="0.25">
      <c r="C18">
        <v>17</v>
      </c>
      <c r="D18" s="2" t="s">
        <v>278</v>
      </c>
      <c r="E18" s="14" t="s">
        <v>76</v>
      </c>
      <c r="F18" s="104">
        <v>1</v>
      </c>
      <c r="G18">
        <v>5</v>
      </c>
      <c r="H18" s="59">
        <f t="shared" si="0"/>
        <v>6</v>
      </c>
      <c r="I18" s="216">
        <f t="shared" si="3"/>
        <v>0.3125</v>
      </c>
      <c r="J18" s="215">
        <f t="shared" si="1"/>
        <v>8.3333333333333329E-2</v>
      </c>
      <c r="K18" s="222">
        <f t="shared" si="2"/>
        <v>0.22916666666666669</v>
      </c>
      <c r="L18" t="s">
        <v>758</v>
      </c>
      <c r="M18">
        <v>2</v>
      </c>
      <c r="N18" s="9" t="s">
        <v>281</v>
      </c>
      <c r="O18">
        <v>15</v>
      </c>
      <c r="P18" s="26" t="s">
        <v>27</v>
      </c>
      <c r="R18" s="26" t="s">
        <v>279</v>
      </c>
      <c r="S18">
        <v>8</v>
      </c>
    </row>
    <row r="19" spans="3:19" x14ac:dyDescent="0.25">
      <c r="C19">
        <v>18</v>
      </c>
      <c r="D19" s="2" t="s">
        <v>286</v>
      </c>
      <c r="E19" s="2" t="s">
        <v>304</v>
      </c>
      <c r="F19" s="104">
        <v>3</v>
      </c>
      <c r="G19">
        <v>1</v>
      </c>
      <c r="H19" s="59">
        <f t="shared" si="0"/>
        <v>4</v>
      </c>
      <c r="I19" s="216">
        <f t="shared" si="3"/>
        <v>6.25E-2</v>
      </c>
      <c r="J19" s="215">
        <f t="shared" si="1"/>
        <v>0.25</v>
      </c>
      <c r="K19" s="215">
        <f t="shared" si="2"/>
        <v>-0.1875</v>
      </c>
      <c r="M19">
        <v>3</v>
      </c>
      <c r="N19" s="8" t="s">
        <v>288</v>
      </c>
      <c r="O19">
        <v>13</v>
      </c>
      <c r="P19" s="10" t="s">
        <v>68</v>
      </c>
      <c r="R19" s="42" t="s">
        <v>301</v>
      </c>
      <c r="S19">
        <v>8</v>
      </c>
    </row>
    <row r="20" spans="3:19" x14ac:dyDescent="0.25">
      <c r="C20">
        <v>19</v>
      </c>
      <c r="D20" s="2" t="s">
        <v>283</v>
      </c>
      <c r="E20" s="110" t="s">
        <v>34</v>
      </c>
      <c r="F20" s="104">
        <v>1</v>
      </c>
      <c r="G20">
        <v>4</v>
      </c>
      <c r="H20" s="59">
        <f t="shared" si="0"/>
        <v>5</v>
      </c>
      <c r="I20" s="216">
        <f t="shared" si="3"/>
        <v>0.25</v>
      </c>
      <c r="J20" s="215">
        <f t="shared" si="1"/>
        <v>8.3333333333333329E-2</v>
      </c>
      <c r="K20" s="217">
        <f t="shared" si="2"/>
        <v>0.16666666666666669</v>
      </c>
      <c r="M20">
        <v>4</v>
      </c>
      <c r="N20" s="16" t="s">
        <v>284</v>
      </c>
      <c r="O20">
        <v>13</v>
      </c>
      <c r="P20" s="2" t="s">
        <v>303</v>
      </c>
      <c r="R20" s="8" t="s">
        <v>288</v>
      </c>
      <c r="S20">
        <v>7</v>
      </c>
    </row>
    <row r="21" spans="3:19" x14ac:dyDescent="0.25">
      <c r="C21">
        <v>20</v>
      </c>
      <c r="D21" s="2" t="s">
        <v>283</v>
      </c>
      <c r="E21" s="25" t="s">
        <v>302</v>
      </c>
      <c r="F21" s="104">
        <v>2</v>
      </c>
      <c r="G21">
        <v>1</v>
      </c>
      <c r="H21" s="59">
        <f t="shared" si="0"/>
        <v>3</v>
      </c>
      <c r="I21" s="216">
        <f t="shared" si="3"/>
        <v>6.25E-2</v>
      </c>
      <c r="J21" s="215">
        <f t="shared" si="1"/>
        <v>0.16666666666666666</v>
      </c>
      <c r="K21" s="215">
        <f t="shared" si="2"/>
        <v>-0.10416666666666666</v>
      </c>
      <c r="M21">
        <v>5</v>
      </c>
      <c r="N21" s="10" t="s">
        <v>68</v>
      </c>
      <c r="O21">
        <v>10</v>
      </c>
      <c r="P21" s="16" t="s">
        <v>284</v>
      </c>
      <c r="R21" s="9" t="s">
        <v>281</v>
      </c>
      <c r="S21">
        <v>7</v>
      </c>
    </row>
    <row r="22" spans="3:19" x14ac:dyDescent="0.25">
      <c r="C22" s="112">
        <v>21</v>
      </c>
      <c r="D22" s="111" t="s">
        <v>286</v>
      </c>
      <c r="E22" s="107" t="s">
        <v>305</v>
      </c>
      <c r="F22" s="112">
        <v>4</v>
      </c>
      <c r="G22" s="57">
        <v>1</v>
      </c>
      <c r="H22" s="59">
        <f t="shared" si="0"/>
        <v>5</v>
      </c>
      <c r="I22" s="216">
        <f t="shared" si="3"/>
        <v>6.25E-2</v>
      </c>
      <c r="J22" s="215">
        <f t="shared" si="1"/>
        <v>0.33333333333333331</v>
      </c>
      <c r="K22" s="270">
        <f t="shared" si="2"/>
        <v>-0.27083333333333331</v>
      </c>
      <c r="L22" t="s">
        <v>790</v>
      </c>
      <c r="M22">
        <v>6</v>
      </c>
      <c r="N22" s="19" t="s">
        <v>297</v>
      </c>
      <c r="O22">
        <v>9</v>
      </c>
      <c r="P22" s="6" t="s">
        <v>291</v>
      </c>
      <c r="R22" s="7" t="s">
        <v>289</v>
      </c>
      <c r="S22">
        <v>7</v>
      </c>
    </row>
    <row r="23" spans="3:19" x14ac:dyDescent="0.25">
      <c r="C23" s="112">
        <v>22</v>
      </c>
      <c r="D23" s="111" t="s">
        <v>283</v>
      </c>
      <c r="E23" s="232" t="s">
        <v>808</v>
      </c>
      <c r="F23" s="112">
        <v>2</v>
      </c>
      <c r="G23" s="57">
        <v>0</v>
      </c>
      <c r="H23" s="59">
        <f t="shared" si="0"/>
        <v>2</v>
      </c>
      <c r="I23" s="216">
        <f t="shared" si="3"/>
        <v>0</v>
      </c>
      <c r="J23" s="215">
        <f t="shared" si="1"/>
        <v>0.16666666666666666</v>
      </c>
      <c r="K23" s="217">
        <f t="shared" ref="K23:K36" si="4">I23-J23</f>
        <v>-0.16666666666666666</v>
      </c>
      <c r="M23">
        <v>7</v>
      </c>
      <c r="N23" s="11" t="s">
        <v>287</v>
      </c>
      <c r="O23">
        <v>7</v>
      </c>
      <c r="P23" s="2" t="s">
        <v>34</v>
      </c>
      <c r="R23" s="10" t="s">
        <v>68</v>
      </c>
      <c r="S23">
        <v>7</v>
      </c>
    </row>
    <row r="24" spans="3:19" x14ac:dyDescent="0.25">
      <c r="C24" s="220">
        <v>23</v>
      </c>
      <c r="D24" s="30" t="s">
        <v>286</v>
      </c>
      <c r="E24" s="233" t="s">
        <v>549</v>
      </c>
      <c r="F24" s="221">
        <v>2</v>
      </c>
      <c r="G24" s="220">
        <v>0</v>
      </c>
      <c r="H24" s="219">
        <f t="shared" si="0"/>
        <v>2</v>
      </c>
      <c r="I24" s="216">
        <f t="shared" si="3"/>
        <v>0</v>
      </c>
      <c r="J24" s="215">
        <f t="shared" si="1"/>
        <v>0.16666666666666666</v>
      </c>
      <c r="K24" s="218">
        <f t="shared" si="4"/>
        <v>-0.16666666666666666</v>
      </c>
      <c r="M24">
        <v>8</v>
      </c>
      <c r="N24" s="7" t="s">
        <v>289</v>
      </c>
      <c r="O24">
        <v>7</v>
      </c>
      <c r="P24" s="7" t="s">
        <v>289</v>
      </c>
      <c r="R24" s="16" t="s">
        <v>284</v>
      </c>
      <c r="S24">
        <v>6</v>
      </c>
    </row>
    <row r="25" spans="3:19" x14ac:dyDescent="0.25">
      <c r="C25">
        <v>24</v>
      </c>
      <c r="D25" s="2" t="s">
        <v>286</v>
      </c>
      <c r="E25" s="2" t="s">
        <v>253</v>
      </c>
      <c r="F25" s="104">
        <v>1</v>
      </c>
      <c r="G25">
        <v>0</v>
      </c>
      <c r="H25" s="59">
        <f t="shared" si="0"/>
        <v>1</v>
      </c>
      <c r="I25" s="216">
        <f t="shared" si="3"/>
        <v>0</v>
      </c>
      <c r="J25" s="215">
        <f t="shared" si="1"/>
        <v>8.3333333333333329E-2</v>
      </c>
      <c r="K25" s="217">
        <f t="shared" si="4"/>
        <v>-8.3333333333333329E-2</v>
      </c>
      <c r="M25">
        <v>9</v>
      </c>
      <c r="N25" s="108" t="s">
        <v>523</v>
      </c>
      <c r="O25">
        <v>7</v>
      </c>
      <c r="P25" s="4" t="s">
        <v>156</v>
      </c>
      <c r="R25" s="18" t="s">
        <v>294</v>
      </c>
      <c r="S25">
        <v>6</v>
      </c>
    </row>
    <row r="26" spans="3:19" x14ac:dyDescent="0.25">
      <c r="C26">
        <v>25</v>
      </c>
      <c r="D26" s="2" t="s">
        <v>283</v>
      </c>
      <c r="E26" s="2" t="s">
        <v>307</v>
      </c>
      <c r="F26" s="104">
        <v>1</v>
      </c>
      <c r="G26">
        <v>0</v>
      </c>
      <c r="H26" s="59">
        <f t="shared" si="0"/>
        <v>1</v>
      </c>
      <c r="I26" s="216">
        <f t="shared" si="3"/>
        <v>0</v>
      </c>
      <c r="J26" s="215">
        <f t="shared" si="1"/>
        <v>8.3333333333333329E-2</v>
      </c>
      <c r="K26" s="217">
        <f t="shared" si="4"/>
        <v>-8.3333333333333329E-2</v>
      </c>
      <c r="M26">
        <v>10</v>
      </c>
      <c r="N26" s="5" t="s">
        <v>296</v>
      </c>
      <c r="O26">
        <v>6</v>
      </c>
      <c r="P26" s="11" t="s">
        <v>287</v>
      </c>
      <c r="R26" s="108" t="s">
        <v>523</v>
      </c>
      <c r="S26">
        <v>6</v>
      </c>
    </row>
    <row r="27" spans="3:19" x14ac:dyDescent="0.25">
      <c r="C27">
        <v>26</v>
      </c>
      <c r="D27" s="2" t="s">
        <v>286</v>
      </c>
      <c r="E27" s="2" t="s">
        <v>551</v>
      </c>
      <c r="F27" s="104">
        <v>1</v>
      </c>
      <c r="G27">
        <v>0</v>
      </c>
      <c r="H27" s="59">
        <f t="shared" si="0"/>
        <v>1</v>
      </c>
      <c r="I27" s="216">
        <f t="shared" si="3"/>
        <v>0</v>
      </c>
      <c r="J27" s="215">
        <f t="shared" si="1"/>
        <v>8.3333333333333329E-2</v>
      </c>
      <c r="K27" s="217">
        <f t="shared" si="4"/>
        <v>-8.3333333333333329E-2</v>
      </c>
      <c r="M27">
        <v>11</v>
      </c>
      <c r="N27" s="15" t="s">
        <v>300</v>
      </c>
      <c r="O27">
        <v>5</v>
      </c>
      <c r="P27" s="9" t="s">
        <v>281</v>
      </c>
      <c r="R27" s="15" t="s">
        <v>300</v>
      </c>
      <c r="S27">
        <v>4</v>
      </c>
    </row>
    <row r="28" spans="3:19" x14ac:dyDescent="0.25">
      <c r="C28">
        <v>27</v>
      </c>
      <c r="D28" s="2" t="s">
        <v>286</v>
      </c>
      <c r="E28" s="2" t="s">
        <v>552</v>
      </c>
      <c r="F28" s="104">
        <v>1</v>
      </c>
      <c r="G28">
        <v>0</v>
      </c>
      <c r="H28" s="59">
        <f t="shared" si="0"/>
        <v>1</v>
      </c>
      <c r="I28" s="216">
        <f t="shared" si="3"/>
        <v>0</v>
      </c>
      <c r="J28" s="215">
        <f t="shared" si="1"/>
        <v>8.3333333333333329E-2</v>
      </c>
      <c r="K28" s="217">
        <f t="shared" si="4"/>
        <v>-8.3333333333333329E-2</v>
      </c>
      <c r="M28">
        <v>12</v>
      </c>
      <c r="N28" s="109" t="s">
        <v>76</v>
      </c>
      <c r="O28">
        <v>5</v>
      </c>
      <c r="P28" s="8" t="s">
        <v>798</v>
      </c>
      <c r="R28" s="12" t="s">
        <v>298</v>
      </c>
      <c r="S28">
        <v>4</v>
      </c>
    </row>
    <row r="29" spans="3:19" x14ac:dyDescent="0.25">
      <c r="C29">
        <v>28</v>
      </c>
      <c r="D29" s="2" t="s">
        <v>283</v>
      </c>
      <c r="E29" s="2" t="s">
        <v>553</v>
      </c>
      <c r="F29" s="104">
        <v>1</v>
      </c>
      <c r="G29">
        <v>0</v>
      </c>
      <c r="H29" s="59">
        <f t="shared" si="0"/>
        <v>1</v>
      </c>
      <c r="I29" s="216">
        <f t="shared" si="3"/>
        <v>0</v>
      </c>
      <c r="J29" s="215">
        <f t="shared" si="1"/>
        <v>8.3333333333333329E-2</v>
      </c>
      <c r="K29" s="217">
        <f t="shared" si="4"/>
        <v>-8.3333333333333329E-2</v>
      </c>
      <c r="M29">
        <v>13</v>
      </c>
      <c r="N29" s="42" t="s">
        <v>301</v>
      </c>
      <c r="O29">
        <v>3</v>
      </c>
      <c r="P29" s="2" t="s">
        <v>304</v>
      </c>
      <c r="R29" s="21" t="s">
        <v>299</v>
      </c>
      <c r="S29">
        <v>4</v>
      </c>
    </row>
    <row r="30" spans="3:19" x14ac:dyDescent="0.25">
      <c r="C30">
        <v>29</v>
      </c>
      <c r="D30" s="2" t="s">
        <v>283</v>
      </c>
      <c r="E30" s="2" t="s">
        <v>306</v>
      </c>
      <c r="F30" s="104">
        <v>1</v>
      </c>
      <c r="G30">
        <v>0</v>
      </c>
      <c r="H30" s="59">
        <f t="shared" si="0"/>
        <v>1</v>
      </c>
      <c r="I30" s="216">
        <f t="shared" si="3"/>
        <v>0</v>
      </c>
      <c r="J30" s="215">
        <f t="shared" si="1"/>
        <v>8.3333333333333329E-2</v>
      </c>
      <c r="K30" s="217">
        <f t="shared" si="4"/>
        <v>-8.3333333333333329E-2</v>
      </c>
      <c r="M30">
        <v>14</v>
      </c>
      <c r="N30" s="2" t="s">
        <v>303</v>
      </c>
      <c r="O30">
        <v>3</v>
      </c>
      <c r="P30" s="21" t="s">
        <v>655</v>
      </c>
      <c r="R30" s="111" t="s">
        <v>305</v>
      </c>
      <c r="S30">
        <v>4</v>
      </c>
    </row>
    <row r="31" spans="3:19" x14ac:dyDescent="0.25">
      <c r="C31">
        <v>30</v>
      </c>
      <c r="D31" s="2" t="s">
        <v>283</v>
      </c>
      <c r="E31" s="2" t="s">
        <v>194</v>
      </c>
      <c r="F31" s="104">
        <v>1</v>
      </c>
      <c r="G31">
        <v>0</v>
      </c>
      <c r="H31" s="59">
        <f t="shared" si="0"/>
        <v>1</v>
      </c>
      <c r="I31" s="216">
        <f t="shared" si="3"/>
        <v>0</v>
      </c>
      <c r="J31" s="215">
        <f t="shared" si="1"/>
        <v>8.3333333333333329E-2</v>
      </c>
      <c r="K31" s="217">
        <f t="shared" si="4"/>
        <v>-8.3333333333333329E-2</v>
      </c>
      <c r="M31">
        <v>15</v>
      </c>
      <c r="N31" s="110" t="s">
        <v>34</v>
      </c>
      <c r="O31">
        <v>4</v>
      </c>
      <c r="P31" s="8" t="s">
        <v>803</v>
      </c>
      <c r="R31" s="2" t="s">
        <v>303</v>
      </c>
      <c r="S31">
        <v>3</v>
      </c>
    </row>
    <row r="32" spans="3:19" x14ac:dyDescent="0.25">
      <c r="C32">
        <v>31</v>
      </c>
      <c r="D32" s="2" t="s">
        <v>283</v>
      </c>
      <c r="E32" s="2" t="s">
        <v>546</v>
      </c>
      <c r="F32" s="104">
        <v>0</v>
      </c>
      <c r="G32">
        <v>1</v>
      </c>
      <c r="H32" s="59">
        <f t="shared" si="0"/>
        <v>1</v>
      </c>
      <c r="I32" s="216">
        <f t="shared" si="3"/>
        <v>6.25E-2</v>
      </c>
      <c r="J32" s="215">
        <f t="shared" si="1"/>
        <v>0</v>
      </c>
      <c r="K32" s="217">
        <f t="shared" si="4"/>
        <v>6.25E-2</v>
      </c>
      <c r="M32">
        <v>16</v>
      </c>
      <c r="N32" s="12" t="s">
        <v>298</v>
      </c>
      <c r="O32">
        <v>3</v>
      </c>
      <c r="P32" s="234" t="s">
        <v>797</v>
      </c>
      <c r="R32" s="5" t="s">
        <v>296</v>
      </c>
      <c r="S32">
        <v>3</v>
      </c>
    </row>
    <row r="33" spans="3:19" x14ac:dyDescent="0.25">
      <c r="C33">
        <v>32</v>
      </c>
      <c r="D33" s="2" t="s">
        <v>286</v>
      </c>
      <c r="E33" s="2" t="s">
        <v>309</v>
      </c>
      <c r="F33" s="104">
        <v>0</v>
      </c>
      <c r="G33">
        <v>1</v>
      </c>
      <c r="H33" s="59">
        <f t="shared" si="0"/>
        <v>1</v>
      </c>
      <c r="I33" s="216">
        <f t="shared" si="3"/>
        <v>6.25E-2</v>
      </c>
      <c r="J33" s="215">
        <f t="shared" si="1"/>
        <v>0</v>
      </c>
      <c r="K33" s="217">
        <f t="shared" si="4"/>
        <v>6.25E-2</v>
      </c>
      <c r="M33">
        <v>17</v>
      </c>
      <c r="N33" s="21" t="s">
        <v>299</v>
      </c>
      <c r="O33">
        <v>2</v>
      </c>
      <c r="P33" s="12" t="s">
        <v>298</v>
      </c>
      <c r="R33" s="2" t="s">
        <v>304</v>
      </c>
      <c r="S33">
        <v>3</v>
      </c>
    </row>
    <row r="34" spans="3:19" x14ac:dyDescent="0.25">
      <c r="C34">
        <v>33</v>
      </c>
      <c r="D34" s="2" t="s">
        <v>286</v>
      </c>
      <c r="E34" s="2" t="s">
        <v>336</v>
      </c>
      <c r="F34" s="113">
        <v>0</v>
      </c>
      <c r="G34">
        <v>1</v>
      </c>
      <c r="H34" s="59">
        <f t="shared" ref="H34:H36" si="5">F34+G34</f>
        <v>1</v>
      </c>
      <c r="I34" s="216">
        <f t="shared" si="3"/>
        <v>6.25E-2</v>
      </c>
      <c r="J34" s="215">
        <f t="shared" ref="J34:J36" si="6">F34/12</f>
        <v>0</v>
      </c>
      <c r="K34" s="215">
        <f t="shared" si="4"/>
        <v>6.25E-2</v>
      </c>
      <c r="M34">
        <v>18</v>
      </c>
      <c r="N34" s="18" t="s">
        <v>294</v>
      </c>
      <c r="O34">
        <v>2</v>
      </c>
      <c r="P34" s="15" t="s">
        <v>300</v>
      </c>
      <c r="R34" s="25" t="s">
        <v>302</v>
      </c>
      <c r="S34">
        <v>2</v>
      </c>
    </row>
    <row r="35" spans="3:19" x14ac:dyDescent="0.25">
      <c r="C35">
        <v>34</v>
      </c>
      <c r="D35" s="2" t="s">
        <v>286</v>
      </c>
      <c r="E35" s="2" t="s">
        <v>548</v>
      </c>
      <c r="F35" s="113">
        <v>0</v>
      </c>
      <c r="G35">
        <v>1</v>
      </c>
      <c r="H35" s="59">
        <f t="shared" si="5"/>
        <v>1</v>
      </c>
      <c r="I35" s="216">
        <f t="shared" si="3"/>
        <v>6.25E-2</v>
      </c>
      <c r="J35" s="215">
        <f t="shared" si="6"/>
        <v>0</v>
      </c>
      <c r="K35" s="215">
        <f t="shared" si="4"/>
        <v>6.25E-2</v>
      </c>
      <c r="M35">
        <v>19</v>
      </c>
      <c r="P35" s="5" t="s">
        <v>296</v>
      </c>
      <c r="R35" s="114" t="s">
        <v>549</v>
      </c>
      <c r="S35">
        <v>2</v>
      </c>
    </row>
    <row r="36" spans="3:19" x14ac:dyDescent="0.25">
      <c r="C36">
        <v>35</v>
      </c>
      <c r="D36" s="2" t="s">
        <v>278</v>
      </c>
      <c r="E36" s="2" t="s">
        <v>337</v>
      </c>
      <c r="F36" s="113">
        <v>0</v>
      </c>
      <c r="G36">
        <v>1</v>
      </c>
      <c r="H36" s="59">
        <f t="shared" si="5"/>
        <v>1</v>
      </c>
      <c r="I36" s="216">
        <f t="shared" si="3"/>
        <v>6.25E-2</v>
      </c>
      <c r="J36" s="215">
        <f t="shared" si="6"/>
        <v>0</v>
      </c>
      <c r="K36" s="215">
        <f t="shared" si="4"/>
        <v>6.25E-2</v>
      </c>
      <c r="M36">
        <v>20</v>
      </c>
      <c r="P36" s="14" t="s">
        <v>76</v>
      </c>
      <c r="R36" s="115" t="s">
        <v>808</v>
      </c>
      <c r="S36">
        <v>2</v>
      </c>
    </row>
    <row r="37" spans="3:19" x14ac:dyDescent="0.25">
      <c r="M37">
        <v>21</v>
      </c>
      <c r="P37" s="21" t="s">
        <v>167</v>
      </c>
      <c r="R37" s="19" t="s">
        <v>297</v>
      </c>
      <c r="S37">
        <v>2</v>
      </c>
    </row>
    <row r="38" spans="3:19" ht="15.75" thickBot="1" x14ac:dyDescent="0.3">
      <c r="F38" s="27">
        <f>SUM(F2:F37)</f>
        <v>113</v>
      </c>
      <c r="G38" s="27">
        <f>SUM(G2:G37)</f>
        <v>138</v>
      </c>
      <c r="H38" s="27">
        <f>SUM(H2:H37)</f>
        <v>251</v>
      </c>
      <c r="M38">
        <v>22</v>
      </c>
      <c r="P38" s="19" t="s">
        <v>801</v>
      </c>
    </row>
    <row r="39" spans="3:19" ht="15.75" thickTop="1" x14ac:dyDescent="0.25">
      <c r="M39">
        <v>23</v>
      </c>
      <c r="P39" s="30" t="s">
        <v>802</v>
      </c>
    </row>
    <row r="40" spans="3:19" x14ac:dyDescent="0.25">
      <c r="F40" t="s">
        <v>204</v>
      </c>
      <c r="G40" t="s">
        <v>167</v>
      </c>
    </row>
    <row r="41" spans="3:19" x14ac:dyDescent="0.25">
      <c r="F41" t="s">
        <v>201</v>
      </c>
      <c r="G41" t="s">
        <v>751</v>
      </c>
    </row>
    <row r="42" spans="3:19" ht="15.75" thickBot="1" x14ac:dyDescent="0.3">
      <c r="F42" s="98">
        <v>115</v>
      </c>
      <c r="G42" s="98">
        <v>142</v>
      </c>
      <c r="H42">
        <v>257</v>
      </c>
      <c r="I42" t="s">
        <v>837</v>
      </c>
    </row>
    <row r="43" spans="3:19" ht="15.75" thickTop="1" x14ac:dyDescent="0.25"/>
    <row r="58" spans="11:13" x14ac:dyDescent="0.25">
      <c r="K58" s="112"/>
    </row>
    <row r="61" spans="11:13" x14ac:dyDescent="0.25">
      <c r="M61" s="11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47"/>
  <sheetViews>
    <sheetView tabSelected="1" topLeftCell="C1" workbookViewId="0">
      <selection activeCell="M47" sqref="M47"/>
    </sheetView>
  </sheetViews>
  <sheetFormatPr defaultRowHeight="15" x14ac:dyDescent="0.25"/>
  <sheetData>
    <row r="2" spans="1:22" x14ac:dyDescent="0.25">
      <c r="A2" s="105" t="s">
        <v>504</v>
      </c>
      <c r="I2" s="105" t="s">
        <v>849</v>
      </c>
      <c r="Q2" t="s">
        <v>791</v>
      </c>
      <c r="T2">
        <v>3</v>
      </c>
      <c r="U2">
        <v>1</v>
      </c>
      <c r="V2">
        <v>6</v>
      </c>
    </row>
    <row r="3" spans="1:22" ht="15.75" thickBot="1" x14ac:dyDescent="0.3">
      <c r="B3" s="99" t="s">
        <v>758</v>
      </c>
      <c r="C3" s="99"/>
      <c r="D3" s="99" t="s">
        <v>791</v>
      </c>
      <c r="E3" s="99"/>
      <c r="F3" s="99" t="s">
        <v>790</v>
      </c>
      <c r="G3" s="99"/>
      <c r="H3" s="99"/>
      <c r="I3" s="99"/>
      <c r="J3" s="99" t="s">
        <v>758</v>
      </c>
      <c r="K3" s="99"/>
      <c r="L3" s="99" t="s">
        <v>791</v>
      </c>
      <c r="M3" s="99"/>
      <c r="N3" s="99" t="s">
        <v>790</v>
      </c>
    </row>
    <row r="4" spans="1:22" ht="15.75" thickTop="1" x14ac:dyDescent="0.25">
      <c r="A4">
        <v>1</v>
      </c>
      <c r="B4" s="13" t="s">
        <v>279</v>
      </c>
      <c r="C4">
        <v>16</v>
      </c>
      <c r="D4" s="13" t="s">
        <v>294</v>
      </c>
      <c r="F4" s="19" t="s">
        <v>287</v>
      </c>
      <c r="G4">
        <v>9</v>
      </c>
      <c r="I4">
        <v>1</v>
      </c>
      <c r="J4" s="13" t="s">
        <v>279</v>
      </c>
      <c r="K4" s="31">
        <v>15</v>
      </c>
      <c r="L4" s="13" t="s">
        <v>294</v>
      </c>
      <c r="N4" s="19" t="s">
        <v>287</v>
      </c>
      <c r="O4" s="2">
        <v>8</v>
      </c>
      <c r="P4" t="s">
        <v>283</v>
      </c>
      <c r="Q4" t="s">
        <v>88</v>
      </c>
      <c r="R4">
        <v>31.37</v>
      </c>
    </row>
    <row r="5" spans="1:22" x14ac:dyDescent="0.25">
      <c r="A5">
        <v>2</v>
      </c>
      <c r="B5" s="19" t="s">
        <v>281</v>
      </c>
      <c r="C5">
        <v>15</v>
      </c>
      <c r="D5" s="13" t="s">
        <v>27</v>
      </c>
      <c r="F5" s="13" t="s">
        <v>279</v>
      </c>
      <c r="G5">
        <v>8</v>
      </c>
      <c r="I5">
        <v>2</v>
      </c>
      <c r="J5" s="19" t="s">
        <v>281</v>
      </c>
      <c r="K5" s="31">
        <v>14</v>
      </c>
      <c r="L5" s="13" t="s">
        <v>27</v>
      </c>
      <c r="N5" s="13" t="s">
        <v>279</v>
      </c>
      <c r="O5" s="2">
        <v>7</v>
      </c>
      <c r="P5" t="s">
        <v>278</v>
      </c>
      <c r="Q5" s="66" t="s">
        <v>27</v>
      </c>
      <c r="R5">
        <v>29.87</v>
      </c>
    </row>
    <row r="6" spans="1:22" x14ac:dyDescent="0.25">
      <c r="A6">
        <v>3</v>
      </c>
      <c r="B6" s="19" t="s">
        <v>288</v>
      </c>
      <c r="C6">
        <v>13</v>
      </c>
      <c r="D6" s="13" t="s">
        <v>68</v>
      </c>
      <c r="F6" s="7" t="s">
        <v>301</v>
      </c>
      <c r="G6">
        <v>8</v>
      </c>
      <c r="I6">
        <v>3</v>
      </c>
      <c r="J6" s="19" t="s">
        <v>288</v>
      </c>
      <c r="K6" s="31">
        <v>12</v>
      </c>
      <c r="L6" s="13" t="s">
        <v>68</v>
      </c>
      <c r="N6" s="13" t="s">
        <v>830</v>
      </c>
      <c r="O6" s="2">
        <v>6</v>
      </c>
      <c r="P6" t="s">
        <v>283</v>
      </c>
      <c r="Q6" t="s">
        <v>68</v>
      </c>
      <c r="R6">
        <v>28.89</v>
      </c>
    </row>
    <row r="7" spans="1:22" x14ac:dyDescent="0.25">
      <c r="A7">
        <v>4</v>
      </c>
      <c r="B7" s="13" t="s">
        <v>284</v>
      </c>
      <c r="C7">
        <v>13</v>
      </c>
      <c r="D7" s="13" t="s">
        <v>303</v>
      </c>
      <c r="F7" s="19" t="s">
        <v>288</v>
      </c>
      <c r="G7">
        <v>7</v>
      </c>
      <c r="I7">
        <v>4</v>
      </c>
      <c r="J7" s="13" t="s">
        <v>284</v>
      </c>
      <c r="K7" s="31">
        <v>9</v>
      </c>
      <c r="L7" s="13" t="s">
        <v>303</v>
      </c>
      <c r="N7" s="13" t="s">
        <v>294</v>
      </c>
      <c r="O7" s="2">
        <v>6</v>
      </c>
      <c r="P7" t="s">
        <v>283</v>
      </c>
      <c r="Q7" t="s">
        <v>841</v>
      </c>
      <c r="R7">
        <v>24.49</v>
      </c>
    </row>
    <row r="8" spans="1:22" x14ac:dyDescent="0.25">
      <c r="A8">
        <v>5</v>
      </c>
      <c r="B8" s="13" t="s">
        <v>68</v>
      </c>
      <c r="C8">
        <v>10</v>
      </c>
      <c r="D8" s="13" t="s">
        <v>284</v>
      </c>
      <c r="F8" s="19" t="s">
        <v>281</v>
      </c>
      <c r="G8">
        <v>7</v>
      </c>
      <c r="I8">
        <v>5</v>
      </c>
      <c r="J8" s="13" t="s">
        <v>68</v>
      </c>
      <c r="K8" s="31">
        <v>9</v>
      </c>
      <c r="L8" s="13" t="s">
        <v>284</v>
      </c>
      <c r="N8" s="13" t="s">
        <v>284</v>
      </c>
      <c r="O8" s="2">
        <v>5</v>
      </c>
      <c r="P8" t="s">
        <v>283</v>
      </c>
      <c r="Q8" t="s">
        <v>838</v>
      </c>
      <c r="R8">
        <v>24.39</v>
      </c>
    </row>
    <row r="9" spans="1:22" x14ac:dyDescent="0.25">
      <c r="A9">
        <v>6</v>
      </c>
      <c r="B9" s="19" t="s">
        <v>297</v>
      </c>
      <c r="C9">
        <v>9</v>
      </c>
      <c r="D9" s="13" t="s">
        <v>291</v>
      </c>
      <c r="F9" s="13" t="s">
        <v>289</v>
      </c>
      <c r="G9">
        <v>7</v>
      </c>
      <c r="I9">
        <v>6</v>
      </c>
      <c r="J9" s="13" t="s">
        <v>289</v>
      </c>
      <c r="K9" s="31">
        <v>7</v>
      </c>
      <c r="L9" s="13" t="s">
        <v>291</v>
      </c>
      <c r="N9" s="13" t="s">
        <v>68</v>
      </c>
      <c r="O9" s="2">
        <v>5</v>
      </c>
      <c r="P9" t="s">
        <v>283</v>
      </c>
      <c r="Q9" t="s">
        <v>839</v>
      </c>
      <c r="R9">
        <v>22.51</v>
      </c>
    </row>
    <row r="10" spans="1:22" x14ac:dyDescent="0.25">
      <c r="A10">
        <v>7</v>
      </c>
      <c r="B10" s="13" t="s">
        <v>287</v>
      </c>
      <c r="C10">
        <v>7</v>
      </c>
      <c r="D10" s="13" t="s">
        <v>34</v>
      </c>
      <c r="F10" s="13" t="s">
        <v>68</v>
      </c>
      <c r="G10">
        <v>7</v>
      </c>
      <c r="I10">
        <v>7</v>
      </c>
      <c r="J10" s="13" t="s">
        <v>287</v>
      </c>
      <c r="K10" s="31">
        <v>6</v>
      </c>
      <c r="L10" s="13" t="s">
        <v>34</v>
      </c>
      <c r="N10" s="13" t="s">
        <v>289</v>
      </c>
      <c r="O10" s="2">
        <v>5</v>
      </c>
      <c r="P10" t="s">
        <v>283</v>
      </c>
      <c r="Q10" t="s">
        <v>219</v>
      </c>
      <c r="R10">
        <v>21.65</v>
      </c>
    </row>
    <row r="11" spans="1:22" x14ac:dyDescent="0.25">
      <c r="A11">
        <v>8</v>
      </c>
      <c r="B11" s="13" t="s">
        <v>289</v>
      </c>
      <c r="C11">
        <v>7</v>
      </c>
      <c r="D11" s="13" t="s">
        <v>289</v>
      </c>
      <c r="F11" s="13" t="s">
        <v>284</v>
      </c>
      <c r="G11">
        <v>6</v>
      </c>
      <c r="I11">
        <v>8</v>
      </c>
      <c r="J11" s="13" t="s">
        <v>830</v>
      </c>
      <c r="K11" s="31">
        <v>5</v>
      </c>
      <c r="L11" s="13" t="s">
        <v>289</v>
      </c>
      <c r="N11" s="19" t="s">
        <v>299</v>
      </c>
      <c r="O11" s="2">
        <v>4</v>
      </c>
      <c r="P11" t="s">
        <v>278</v>
      </c>
      <c r="Q11" t="s">
        <v>80</v>
      </c>
      <c r="R11">
        <v>21.37</v>
      </c>
    </row>
    <row r="12" spans="1:22" x14ac:dyDescent="0.25">
      <c r="A12">
        <v>9</v>
      </c>
      <c r="B12" s="124" t="s">
        <v>523</v>
      </c>
      <c r="C12">
        <v>7</v>
      </c>
      <c r="D12" s="13" t="s">
        <v>156</v>
      </c>
      <c r="F12" s="11" t="s">
        <v>294</v>
      </c>
      <c r="G12">
        <v>6</v>
      </c>
      <c r="I12">
        <v>9</v>
      </c>
      <c r="J12" s="19" t="s">
        <v>296</v>
      </c>
      <c r="K12" s="31">
        <v>5</v>
      </c>
      <c r="L12" s="13" t="s">
        <v>156</v>
      </c>
      <c r="N12" s="13" t="s">
        <v>281</v>
      </c>
      <c r="O12" s="2">
        <v>3</v>
      </c>
      <c r="P12" t="s">
        <v>278</v>
      </c>
      <c r="Q12" s="66" t="s">
        <v>156</v>
      </c>
      <c r="R12">
        <v>20.81</v>
      </c>
    </row>
    <row r="13" spans="1:22" x14ac:dyDescent="0.25">
      <c r="A13">
        <v>10</v>
      </c>
      <c r="B13" s="19" t="s">
        <v>296</v>
      </c>
      <c r="C13">
        <v>6</v>
      </c>
      <c r="D13" s="13" t="s">
        <v>287</v>
      </c>
      <c r="F13" s="124" t="s">
        <v>523</v>
      </c>
      <c r="G13">
        <v>6</v>
      </c>
      <c r="I13">
        <v>10</v>
      </c>
      <c r="J13" s="19" t="s">
        <v>300</v>
      </c>
      <c r="K13" s="31">
        <v>4</v>
      </c>
      <c r="L13" s="13" t="s">
        <v>287</v>
      </c>
      <c r="N13" s="19" t="s">
        <v>298</v>
      </c>
      <c r="O13" s="2">
        <v>3</v>
      </c>
      <c r="P13" t="s">
        <v>286</v>
      </c>
      <c r="Q13" t="s">
        <v>208</v>
      </c>
      <c r="R13">
        <v>18.75</v>
      </c>
    </row>
    <row r="14" spans="1:22" x14ac:dyDescent="0.25">
      <c r="A14">
        <v>11</v>
      </c>
      <c r="B14" s="19" t="s">
        <v>300</v>
      </c>
      <c r="C14">
        <v>5</v>
      </c>
      <c r="D14" s="13" t="s">
        <v>281</v>
      </c>
      <c r="F14" s="19" t="s">
        <v>300</v>
      </c>
      <c r="G14">
        <v>4</v>
      </c>
      <c r="I14">
        <v>11</v>
      </c>
      <c r="J14" s="19" t="s">
        <v>76</v>
      </c>
      <c r="K14" s="31">
        <v>4</v>
      </c>
      <c r="L14" s="13" t="s">
        <v>281</v>
      </c>
      <c r="N14" s="7" t="s">
        <v>301</v>
      </c>
      <c r="O14" s="2">
        <v>3</v>
      </c>
      <c r="Q14" s="67" t="s">
        <v>105</v>
      </c>
      <c r="R14">
        <v>17.05</v>
      </c>
    </row>
    <row r="15" spans="1:22" x14ac:dyDescent="0.25">
      <c r="A15">
        <v>12</v>
      </c>
      <c r="B15" s="136" t="s">
        <v>76</v>
      </c>
      <c r="C15">
        <v>5</v>
      </c>
      <c r="D15" s="13" t="s">
        <v>798</v>
      </c>
      <c r="F15" s="19" t="s">
        <v>298</v>
      </c>
      <c r="G15">
        <v>4</v>
      </c>
      <c r="I15">
        <v>12</v>
      </c>
      <c r="J15" s="19" t="s">
        <v>297</v>
      </c>
      <c r="K15" s="31">
        <v>3</v>
      </c>
      <c r="L15" s="13" t="s">
        <v>798</v>
      </c>
      <c r="N15" s="7" t="s">
        <v>302</v>
      </c>
      <c r="O15" s="2">
        <v>2</v>
      </c>
      <c r="Q15" s="210" t="s">
        <v>798</v>
      </c>
      <c r="R15">
        <v>11.03</v>
      </c>
    </row>
    <row r="16" spans="1:22" x14ac:dyDescent="0.25">
      <c r="A16">
        <v>13</v>
      </c>
      <c r="B16" s="7" t="s">
        <v>301</v>
      </c>
      <c r="C16">
        <v>3</v>
      </c>
      <c r="D16" s="13" t="s">
        <v>304</v>
      </c>
      <c r="F16" s="13" t="s">
        <v>299</v>
      </c>
      <c r="G16">
        <v>4</v>
      </c>
      <c r="I16">
        <v>13</v>
      </c>
      <c r="J16" s="13" t="s">
        <v>298</v>
      </c>
      <c r="K16" s="31">
        <v>2</v>
      </c>
      <c r="L16" s="13" t="s">
        <v>304</v>
      </c>
      <c r="N16" s="7" t="s">
        <v>305</v>
      </c>
      <c r="O16" s="2">
        <v>2</v>
      </c>
      <c r="Q16" t="s">
        <v>799</v>
      </c>
      <c r="R16">
        <v>10.72</v>
      </c>
    </row>
    <row r="17" spans="1:20" x14ac:dyDescent="0.25">
      <c r="A17">
        <v>14</v>
      </c>
      <c r="B17" s="11" t="s">
        <v>303</v>
      </c>
      <c r="C17">
        <v>3</v>
      </c>
      <c r="D17" s="13" t="s">
        <v>655</v>
      </c>
      <c r="F17" s="267" t="s">
        <v>305</v>
      </c>
      <c r="G17">
        <v>4</v>
      </c>
      <c r="I17">
        <v>14</v>
      </c>
      <c r="J17" s="7" t="s">
        <v>301</v>
      </c>
      <c r="K17" s="31">
        <v>2</v>
      </c>
      <c r="L17" s="13" t="s">
        <v>655</v>
      </c>
      <c r="N17" s="13" t="s">
        <v>288</v>
      </c>
      <c r="O17" s="2">
        <v>1</v>
      </c>
      <c r="Q17" s="277" t="s">
        <v>655</v>
      </c>
      <c r="R17">
        <v>10.56</v>
      </c>
    </row>
    <row r="18" spans="1:20" x14ac:dyDescent="0.25">
      <c r="A18">
        <v>15</v>
      </c>
      <c r="B18" s="11" t="s">
        <v>34</v>
      </c>
      <c r="C18">
        <v>4</v>
      </c>
      <c r="D18" s="13" t="s">
        <v>803</v>
      </c>
      <c r="F18" s="11" t="s">
        <v>303</v>
      </c>
      <c r="G18">
        <v>3</v>
      </c>
      <c r="I18">
        <v>15</v>
      </c>
      <c r="J18" s="11" t="s">
        <v>303</v>
      </c>
      <c r="K18" s="31">
        <v>2</v>
      </c>
      <c r="L18" s="13" t="s">
        <v>803</v>
      </c>
      <c r="N18" s="11" t="s">
        <v>303</v>
      </c>
      <c r="O18" s="2">
        <v>1</v>
      </c>
      <c r="Q18" s="210" t="s">
        <v>79</v>
      </c>
      <c r="R18">
        <v>10.55</v>
      </c>
    </row>
    <row r="19" spans="1:20" x14ac:dyDescent="0.25">
      <c r="A19">
        <v>16</v>
      </c>
      <c r="B19" s="13" t="s">
        <v>298</v>
      </c>
      <c r="C19">
        <v>3</v>
      </c>
      <c r="D19" s="13" t="s">
        <v>797</v>
      </c>
      <c r="F19" s="13" t="s">
        <v>296</v>
      </c>
      <c r="G19">
        <v>3</v>
      </c>
      <c r="I19">
        <v>16</v>
      </c>
      <c r="J19" s="11" t="s">
        <v>34</v>
      </c>
      <c r="K19" s="31">
        <v>2</v>
      </c>
      <c r="L19" s="13" t="s">
        <v>797</v>
      </c>
      <c r="N19" s="11" t="s">
        <v>34</v>
      </c>
      <c r="O19" s="2">
        <v>1</v>
      </c>
      <c r="Q19" t="s">
        <v>797</v>
      </c>
      <c r="R19">
        <v>10.52</v>
      </c>
    </row>
    <row r="20" spans="1:20" x14ac:dyDescent="0.25">
      <c r="A20">
        <v>17</v>
      </c>
      <c r="B20" s="13" t="s">
        <v>299</v>
      </c>
      <c r="C20">
        <v>2</v>
      </c>
      <c r="D20" s="13" t="s">
        <v>298</v>
      </c>
      <c r="F20" s="13" t="s">
        <v>304</v>
      </c>
      <c r="G20">
        <v>3</v>
      </c>
      <c r="I20">
        <v>17</v>
      </c>
      <c r="J20" s="11" t="s">
        <v>294</v>
      </c>
      <c r="K20" s="31">
        <v>1</v>
      </c>
      <c r="L20" s="13" t="s">
        <v>298</v>
      </c>
      <c r="N20" s="13" t="s">
        <v>304</v>
      </c>
      <c r="O20" s="2">
        <v>1</v>
      </c>
      <c r="Q20" t="s">
        <v>840</v>
      </c>
      <c r="R20">
        <v>9.36</v>
      </c>
    </row>
    <row r="21" spans="1:20" x14ac:dyDescent="0.25">
      <c r="A21">
        <v>18</v>
      </c>
      <c r="B21" s="275" t="s">
        <v>294</v>
      </c>
      <c r="C21">
        <v>2</v>
      </c>
      <c r="D21" s="13" t="s">
        <v>300</v>
      </c>
      <c r="F21" s="7" t="s">
        <v>302</v>
      </c>
      <c r="G21">
        <v>2</v>
      </c>
      <c r="I21">
        <v>18</v>
      </c>
      <c r="J21" s="13" t="s">
        <v>304</v>
      </c>
      <c r="K21" s="31">
        <v>1</v>
      </c>
      <c r="L21" s="13" t="s">
        <v>300</v>
      </c>
      <c r="N21" s="13" t="s">
        <v>297</v>
      </c>
      <c r="O21" s="2">
        <v>1</v>
      </c>
      <c r="Q21" t="s">
        <v>843</v>
      </c>
      <c r="R21">
        <v>8.6199999999999992</v>
      </c>
    </row>
    <row r="22" spans="1:20" x14ac:dyDescent="0.25">
      <c r="A22">
        <v>19</v>
      </c>
      <c r="B22" s="2" t="s">
        <v>304</v>
      </c>
      <c r="C22">
        <v>1</v>
      </c>
      <c r="D22" s="13" t="s">
        <v>296</v>
      </c>
      <c r="F22" s="7" t="s">
        <v>549</v>
      </c>
      <c r="G22">
        <v>2</v>
      </c>
      <c r="I22">
        <v>19</v>
      </c>
      <c r="J22" s="13" t="s">
        <v>299</v>
      </c>
      <c r="K22" s="31">
        <v>1</v>
      </c>
      <c r="L22" s="13" t="s">
        <v>296</v>
      </c>
      <c r="N22" s="7" t="s">
        <v>306</v>
      </c>
      <c r="O22" s="2">
        <v>1</v>
      </c>
      <c r="Q22" t="s">
        <v>842</v>
      </c>
      <c r="R22">
        <v>8.39</v>
      </c>
    </row>
    <row r="23" spans="1:20" x14ac:dyDescent="0.25">
      <c r="A23">
        <v>20</v>
      </c>
      <c r="B23" s="267" t="s">
        <v>305</v>
      </c>
      <c r="C23">
        <v>1</v>
      </c>
      <c r="D23" s="13" t="s">
        <v>76</v>
      </c>
      <c r="F23" s="7" t="s">
        <v>808</v>
      </c>
      <c r="G23">
        <v>2</v>
      </c>
      <c r="I23">
        <v>20</v>
      </c>
      <c r="J23" s="7" t="s">
        <v>308</v>
      </c>
      <c r="K23" s="31">
        <v>1</v>
      </c>
      <c r="L23" s="13" t="s">
        <v>76</v>
      </c>
      <c r="N23" s="7" t="s">
        <v>307</v>
      </c>
      <c r="O23" s="2">
        <v>1</v>
      </c>
      <c r="Q23" t="s">
        <v>845</v>
      </c>
      <c r="R23">
        <v>6.77</v>
      </c>
    </row>
    <row r="24" spans="1:20" x14ac:dyDescent="0.25">
      <c r="A24">
        <v>21</v>
      </c>
      <c r="B24" s="7" t="s">
        <v>302</v>
      </c>
      <c r="C24">
        <v>1</v>
      </c>
      <c r="D24" s="13" t="s">
        <v>167</v>
      </c>
      <c r="F24" s="274" t="s">
        <v>297</v>
      </c>
      <c r="G24">
        <v>2</v>
      </c>
      <c r="I24">
        <v>21</v>
      </c>
      <c r="J24" s="7" t="s">
        <v>309</v>
      </c>
      <c r="K24" s="31">
        <v>1</v>
      </c>
      <c r="L24" s="13" t="s">
        <v>167</v>
      </c>
      <c r="N24" s="7" t="s">
        <v>310</v>
      </c>
      <c r="O24" s="2">
        <v>1</v>
      </c>
      <c r="Q24" s="277" t="s">
        <v>844</v>
      </c>
      <c r="R24">
        <v>5.71</v>
      </c>
    </row>
    <row r="25" spans="1:20" ht="15.75" thickBot="1" x14ac:dyDescent="0.3">
      <c r="A25">
        <v>22</v>
      </c>
      <c r="B25" s="7" t="s">
        <v>546</v>
      </c>
      <c r="C25">
        <v>1</v>
      </c>
      <c r="D25" s="13" t="s">
        <v>801</v>
      </c>
      <c r="F25" s="109" t="s">
        <v>76</v>
      </c>
      <c r="G25">
        <v>1</v>
      </c>
      <c r="I25">
        <v>22</v>
      </c>
      <c r="K25" s="98">
        <f>SUM(K4:K24)</f>
        <v>106</v>
      </c>
      <c r="L25" s="13" t="s">
        <v>801</v>
      </c>
      <c r="N25" s="7" t="s">
        <v>253</v>
      </c>
      <c r="O25" s="2">
        <v>1</v>
      </c>
      <c r="Q25" t="s">
        <v>846</v>
      </c>
      <c r="R25">
        <v>4.71</v>
      </c>
    </row>
    <row r="26" spans="1:20" ht="16.5" thickTop="1" thickBot="1" x14ac:dyDescent="0.3">
      <c r="A26">
        <v>23</v>
      </c>
      <c r="B26" s="7" t="s">
        <v>309</v>
      </c>
      <c r="C26">
        <v>1</v>
      </c>
      <c r="D26" s="274" t="s">
        <v>802</v>
      </c>
      <c r="F26" s="7" t="s">
        <v>551</v>
      </c>
      <c r="G26">
        <v>1</v>
      </c>
      <c r="I26">
        <v>23</v>
      </c>
      <c r="L26" s="276" t="s">
        <v>802</v>
      </c>
      <c r="O26" s="98">
        <f>SUM(O4:O25)</f>
        <v>68</v>
      </c>
      <c r="Q26" s="68" t="s">
        <v>847</v>
      </c>
      <c r="R26">
        <v>3.93</v>
      </c>
    </row>
    <row r="27" spans="1:20" ht="15.75" thickTop="1" x14ac:dyDescent="0.25">
      <c r="A27">
        <v>24</v>
      </c>
      <c r="B27" s="7" t="s">
        <v>336</v>
      </c>
      <c r="C27">
        <v>1</v>
      </c>
      <c r="F27" s="7" t="s">
        <v>552</v>
      </c>
      <c r="G27">
        <v>1</v>
      </c>
    </row>
    <row r="28" spans="1:20" x14ac:dyDescent="0.25">
      <c r="A28">
        <v>25</v>
      </c>
      <c r="B28" s="7" t="s">
        <v>548</v>
      </c>
      <c r="C28">
        <v>1</v>
      </c>
      <c r="F28" s="7" t="s">
        <v>553</v>
      </c>
      <c r="G28">
        <v>1</v>
      </c>
    </row>
    <row r="29" spans="1:20" x14ac:dyDescent="0.25">
      <c r="A29">
        <v>26</v>
      </c>
      <c r="B29" s="7" t="s">
        <v>337</v>
      </c>
      <c r="C29">
        <v>1</v>
      </c>
      <c r="F29" s="11" t="s">
        <v>34</v>
      </c>
      <c r="G29">
        <v>1</v>
      </c>
    </row>
    <row r="30" spans="1:20" ht="15.75" thickBot="1" x14ac:dyDescent="0.3">
      <c r="C30" s="98">
        <f>SUM(C4:C29)</f>
        <v>138</v>
      </c>
      <c r="F30" s="7" t="s">
        <v>253</v>
      </c>
      <c r="G30">
        <v>1</v>
      </c>
      <c r="J30" t="s">
        <v>110</v>
      </c>
      <c r="K30" s="8" t="s">
        <v>79</v>
      </c>
      <c r="L30" s="9" t="s">
        <v>105</v>
      </c>
      <c r="M30" s="4" t="s">
        <v>27</v>
      </c>
      <c r="N30" s="15" t="s">
        <v>112</v>
      </c>
      <c r="O30" s="2" t="s">
        <v>113</v>
      </c>
      <c r="P30" s="16" t="s">
        <v>114</v>
      </c>
      <c r="Q30" s="10" t="s">
        <v>68</v>
      </c>
    </row>
    <row r="31" spans="1:20" ht="15.75" thickTop="1" x14ac:dyDescent="0.25">
      <c r="F31" s="7" t="s">
        <v>307</v>
      </c>
      <c r="G31">
        <v>1</v>
      </c>
      <c r="J31" t="s">
        <v>152</v>
      </c>
      <c r="K31" s="4" t="s">
        <v>27</v>
      </c>
      <c r="L31" s="7" t="s">
        <v>154</v>
      </c>
      <c r="M31" s="9" t="s">
        <v>155</v>
      </c>
      <c r="N31" s="4" t="s">
        <v>156</v>
      </c>
      <c r="O31" s="5" t="s">
        <v>157</v>
      </c>
      <c r="P31" s="2" t="s">
        <v>158</v>
      </c>
      <c r="Q31" s="10" t="s">
        <v>159</v>
      </c>
      <c r="R31" s="16" t="s">
        <v>50</v>
      </c>
      <c r="S31" s="2" t="s">
        <v>160</v>
      </c>
      <c r="T31" s="2" t="s">
        <v>161</v>
      </c>
    </row>
    <row r="32" spans="1:20" x14ac:dyDescent="0.25">
      <c r="F32" s="7" t="s">
        <v>306</v>
      </c>
      <c r="G32">
        <v>1</v>
      </c>
      <c r="J32" t="s">
        <v>165</v>
      </c>
      <c r="K32" s="21" t="s">
        <v>167</v>
      </c>
      <c r="L32" s="16" t="s">
        <v>168</v>
      </c>
      <c r="M32" s="4" t="s">
        <v>27</v>
      </c>
      <c r="N32" s="12" t="s">
        <v>36</v>
      </c>
      <c r="O32" s="21" t="s">
        <v>169</v>
      </c>
      <c r="P32" s="9" t="s">
        <v>170</v>
      </c>
      <c r="Q32" s="8" t="s">
        <v>79</v>
      </c>
    </row>
    <row r="33" spans="6:13" x14ac:dyDescent="0.25">
      <c r="F33" s="7" t="s">
        <v>194</v>
      </c>
      <c r="G33">
        <v>1</v>
      </c>
    </row>
    <row r="34" spans="6:13" ht="15.75" thickBot="1" x14ac:dyDescent="0.3">
      <c r="G34" s="98">
        <f>SUM(G4:G33)</f>
        <v>113</v>
      </c>
      <c r="K34" s="8" t="s">
        <v>79</v>
      </c>
      <c r="L34">
        <v>2</v>
      </c>
    </row>
    <row r="35" spans="6:13" ht="15.75" thickTop="1" x14ac:dyDescent="0.25">
      <c r="K35" s="9" t="s">
        <v>105</v>
      </c>
      <c r="L35">
        <v>3</v>
      </c>
    </row>
    <row r="36" spans="6:13" x14ac:dyDescent="0.25">
      <c r="K36" s="4" t="s">
        <v>27</v>
      </c>
      <c r="L36">
        <v>3</v>
      </c>
      <c r="M36">
        <v>1</v>
      </c>
    </row>
    <row r="37" spans="6:13" x14ac:dyDescent="0.25">
      <c r="K37" s="15" t="s">
        <v>112</v>
      </c>
      <c r="L37">
        <v>1</v>
      </c>
    </row>
    <row r="38" spans="6:13" x14ac:dyDescent="0.25">
      <c r="K38" s="2" t="s">
        <v>113</v>
      </c>
      <c r="L38">
        <v>1</v>
      </c>
    </row>
    <row r="39" spans="6:13" x14ac:dyDescent="0.25">
      <c r="K39" s="16" t="s">
        <v>114</v>
      </c>
      <c r="L39">
        <v>3</v>
      </c>
    </row>
    <row r="40" spans="6:13" x14ac:dyDescent="0.25">
      <c r="K40" s="10" t="s">
        <v>68</v>
      </c>
      <c r="L40">
        <v>2</v>
      </c>
    </row>
    <row r="41" spans="6:13" x14ac:dyDescent="0.25">
      <c r="K41" s="7" t="s">
        <v>154</v>
      </c>
      <c r="L41">
        <v>1</v>
      </c>
    </row>
    <row r="42" spans="6:13" x14ac:dyDescent="0.25">
      <c r="K42" s="5" t="s">
        <v>157</v>
      </c>
      <c r="L42">
        <v>1</v>
      </c>
    </row>
    <row r="43" spans="6:13" x14ac:dyDescent="0.25">
      <c r="K43" s="2" t="s">
        <v>158</v>
      </c>
      <c r="L43">
        <v>1</v>
      </c>
    </row>
    <row r="44" spans="6:13" x14ac:dyDescent="0.25">
      <c r="K44" s="2" t="s">
        <v>160</v>
      </c>
      <c r="L44">
        <v>1</v>
      </c>
    </row>
    <row r="45" spans="6:13" x14ac:dyDescent="0.25">
      <c r="K45" s="2" t="s">
        <v>161</v>
      </c>
      <c r="L45">
        <v>1</v>
      </c>
    </row>
    <row r="46" spans="6:13" x14ac:dyDescent="0.25">
      <c r="K46" s="21" t="s">
        <v>167</v>
      </c>
      <c r="L46">
        <v>1</v>
      </c>
      <c r="M46">
        <v>1</v>
      </c>
    </row>
    <row r="47" spans="6:13" x14ac:dyDescent="0.25">
      <c r="K47" s="2" t="s">
        <v>36</v>
      </c>
      <c r="L47">
        <v>1</v>
      </c>
    </row>
  </sheetData>
  <sortState ref="Q3:R25">
    <sortCondition descending="1" ref="R3:R25"/>
  </sortSt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7"/>
  <sheetViews>
    <sheetView topLeftCell="B64" workbookViewId="0">
      <selection activeCell="I81" sqref="I81"/>
    </sheetView>
  </sheetViews>
  <sheetFormatPr defaultRowHeight="15" x14ac:dyDescent="0.25"/>
  <sheetData>
    <row r="1" spans="1:20" x14ac:dyDescent="0.25">
      <c r="B1" t="s">
        <v>809</v>
      </c>
    </row>
    <row r="2" spans="1:20" x14ac:dyDescent="0.25">
      <c r="A2" s="3" t="s">
        <v>3</v>
      </c>
      <c r="B2" s="106" t="s">
        <v>339</v>
      </c>
      <c r="C2" s="52" t="s">
        <v>278</v>
      </c>
      <c r="D2" s="46" t="s">
        <v>286</v>
      </c>
      <c r="E2" s="46" t="s">
        <v>283</v>
      </c>
      <c r="F2" s="46" t="s">
        <v>293</v>
      </c>
      <c r="I2" s="24" t="s">
        <v>750</v>
      </c>
      <c r="K2" s="105" t="s">
        <v>278</v>
      </c>
      <c r="L2" s="105" t="s">
        <v>286</v>
      </c>
      <c r="M2" s="105" t="s">
        <v>283</v>
      </c>
      <c r="P2" s="105" t="s">
        <v>760</v>
      </c>
    </row>
    <row r="3" spans="1:20" x14ac:dyDescent="0.25">
      <c r="A3" s="19" t="s">
        <v>25</v>
      </c>
      <c r="B3" s="185" t="s">
        <v>342</v>
      </c>
      <c r="C3" s="184">
        <v>5</v>
      </c>
      <c r="D3" s="214">
        <v>2</v>
      </c>
      <c r="E3" s="214">
        <v>4</v>
      </c>
      <c r="F3" s="83">
        <f t="shared" ref="F3:F12" si="0">SUM(C3:E3)</f>
        <v>11</v>
      </c>
      <c r="I3" s="14" t="s">
        <v>66</v>
      </c>
      <c r="J3" s="213" t="s">
        <v>749</v>
      </c>
      <c r="K3" s="212">
        <v>2</v>
      </c>
      <c r="L3" s="211">
        <v>0</v>
      </c>
      <c r="M3" s="211">
        <v>3</v>
      </c>
      <c r="N3" s="210">
        <f>SUM(K3:M3)</f>
        <v>5</v>
      </c>
      <c r="P3" s="2">
        <v>2</v>
      </c>
      <c r="Q3" s="2">
        <v>0</v>
      </c>
      <c r="R3" s="2">
        <v>2</v>
      </c>
      <c r="S3" s="2">
        <f>SUM(P3:R3)</f>
        <v>4</v>
      </c>
    </row>
    <row r="4" spans="1:20" x14ac:dyDescent="0.25">
      <c r="A4" s="114" t="s">
        <v>42</v>
      </c>
      <c r="B4" s="209" t="s">
        <v>741</v>
      </c>
      <c r="C4" s="208">
        <v>3</v>
      </c>
      <c r="D4" s="207">
        <v>2</v>
      </c>
      <c r="E4" s="207">
        <v>3</v>
      </c>
      <c r="F4" s="206">
        <f t="shared" si="0"/>
        <v>8</v>
      </c>
      <c r="I4" s="14" t="s">
        <v>103</v>
      </c>
      <c r="J4" s="213" t="s">
        <v>747</v>
      </c>
      <c r="K4" s="212">
        <v>5</v>
      </c>
      <c r="L4" s="211">
        <v>3</v>
      </c>
      <c r="M4" s="211">
        <v>2</v>
      </c>
      <c r="N4" s="210">
        <f>SUM(K4:M4)</f>
        <v>10</v>
      </c>
      <c r="P4" s="2">
        <v>4</v>
      </c>
      <c r="Q4" s="2">
        <v>0</v>
      </c>
      <c r="R4" s="2">
        <v>2</v>
      </c>
      <c r="S4" s="2">
        <f>SUM(P4:R4)</f>
        <v>6</v>
      </c>
    </row>
    <row r="5" spans="1:20" x14ac:dyDescent="0.25">
      <c r="A5" s="198" t="s">
        <v>57</v>
      </c>
      <c r="B5" s="197" t="s">
        <v>742</v>
      </c>
      <c r="C5" s="196">
        <v>4</v>
      </c>
      <c r="D5" s="195">
        <v>1</v>
      </c>
      <c r="E5" s="195">
        <v>2</v>
      </c>
      <c r="F5" s="194">
        <f t="shared" si="0"/>
        <v>7</v>
      </c>
      <c r="I5" s="14" t="s">
        <v>135</v>
      </c>
      <c r="J5" s="213" t="s">
        <v>367</v>
      </c>
      <c r="K5" s="212">
        <v>4</v>
      </c>
      <c r="L5" s="211">
        <v>5</v>
      </c>
      <c r="M5" s="211">
        <v>2</v>
      </c>
      <c r="N5" s="210">
        <f>SUM(K5:M5)</f>
        <v>11</v>
      </c>
      <c r="P5" s="2">
        <v>4</v>
      </c>
      <c r="Q5" s="2">
        <v>5</v>
      </c>
      <c r="R5" s="2">
        <v>0</v>
      </c>
      <c r="S5" s="2">
        <f>SUM(P5:R5)</f>
        <v>9</v>
      </c>
    </row>
    <row r="6" spans="1:20" x14ac:dyDescent="0.25">
      <c r="A6" s="13" t="s">
        <v>66</v>
      </c>
      <c r="B6" s="204" t="s">
        <v>749</v>
      </c>
      <c r="C6" s="203">
        <v>2</v>
      </c>
      <c r="D6" s="202">
        <v>0</v>
      </c>
      <c r="E6" s="202">
        <v>3</v>
      </c>
      <c r="F6" s="67">
        <f t="shared" si="0"/>
        <v>5</v>
      </c>
      <c r="I6" s="14" t="s">
        <v>174</v>
      </c>
      <c r="J6" s="213" t="s">
        <v>734</v>
      </c>
      <c r="K6" s="212">
        <v>6</v>
      </c>
      <c r="L6" s="211">
        <v>0</v>
      </c>
      <c r="M6" s="211">
        <v>1</v>
      </c>
      <c r="N6" s="210">
        <f>SUM(K6:M6)</f>
        <v>7</v>
      </c>
      <c r="P6" s="2">
        <v>6</v>
      </c>
      <c r="Q6" s="2">
        <v>0</v>
      </c>
      <c r="R6" s="2">
        <v>0</v>
      </c>
      <c r="S6" s="2">
        <f>SUM(P6:R6)</f>
        <v>6</v>
      </c>
    </row>
    <row r="7" spans="1:20" x14ac:dyDescent="0.25">
      <c r="A7" s="114" t="s">
        <v>74</v>
      </c>
      <c r="B7" s="209" t="s">
        <v>741</v>
      </c>
      <c r="C7" s="208">
        <v>6</v>
      </c>
      <c r="D7" s="207">
        <v>0</v>
      </c>
      <c r="E7" s="207">
        <v>2</v>
      </c>
      <c r="F7" s="206">
        <f t="shared" si="0"/>
        <v>8</v>
      </c>
      <c r="K7">
        <f>SUM(K3:K6)</f>
        <v>17</v>
      </c>
      <c r="L7">
        <f>SUM(L3:L6)</f>
        <v>8</v>
      </c>
      <c r="M7">
        <f>SUM(M3:M6)</f>
        <v>8</v>
      </c>
      <c r="N7">
        <f>SUM(N3:N6)</f>
        <v>33</v>
      </c>
      <c r="P7">
        <f>SUM(P3:P6)</f>
        <v>16</v>
      </c>
      <c r="Q7">
        <f>SUM(Q3:Q6)</f>
        <v>5</v>
      </c>
      <c r="R7">
        <f>SUM(R3:R6)</f>
        <v>4</v>
      </c>
      <c r="S7">
        <f>SUM(S3:S6)</f>
        <v>25</v>
      </c>
    </row>
    <row r="8" spans="1:20" x14ac:dyDescent="0.25">
      <c r="A8" s="190" t="s">
        <v>84</v>
      </c>
      <c r="B8" s="189" t="s">
        <v>734</v>
      </c>
      <c r="C8" s="188">
        <v>4</v>
      </c>
      <c r="D8" s="187">
        <v>2</v>
      </c>
      <c r="E8" s="187">
        <v>5</v>
      </c>
      <c r="F8" s="186">
        <f t="shared" si="0"/>
        <v>11</v>
      </c>
      <c r="K8" s="201">
        <f>K7/4</f>
        <v>4.25</v>
      </c>
      <c r="L8" s="201">
        <f>L7/4</f>
        <v>2</v>
      </c>
      <c r="M8" s="201">
        <f>M7/4</f>
        <v>2</v>
      </c>
      <c r="N8" s="201">
        <f>N7/4</f>
        <v>8.25</v>
      </c>
      <c r="P8" s="199">
        <f>P7/4</f>
        <v>4</v>
      </c>
      <c r="Q8" s="199">
        <f>Q7/4</f>
        <v>1.25</v>
      </c>
      <c r="R8" s="199">
        <f>R7/4</f>
        <v>1</v>
      </c>
      <c r="S8" s="199">
        <f>S7/4</f>
        <v>6.25</v>
      </c>
    </row>
    <row r="9" spans="1:20" x14ac:dyDescent="0.25">
      <c r="A9" s="198" t="s">
        <v>93</v>
      </c>
      <c r="B9" s="197" t="s">
        <v>748</v>
      </c>
      <c r="C9" s="196">
        <v>4</v>
      </c>
      <c r="D9" s="195">
        <v>1</v>
      </c>
      <c r="E9" s="195">
        <v>2</v>
      </c>
      <c r="F9" s="194">
        <f t="shared" si="0"/>
        <v>7</v>
      </c>
    </row>
    <row r="10" spans="1:20" x14ac:dyDescent="0.25">
      <c r="A10" s="13" t="s">
        <v>103</v>
      </c>
      <c r="B10" s="204" t="s">
        <v>747</v>
      </c>
      <c r="C10" s="203">
        <v>5</v>
      </c>
      <c r="D10" s="202">
        <v>3</v>
      </c>
      <c r="E10" s="202">
        <v>2</v>
      </c>
      <c r="F10" s="67">
        <f t="shared" si="0"/>
        <v>10</v>
      </c>
      <c r="I10" t="s">
        <v>746</v>
      </c>
      <c r="K10" s="105" t="s">
        <v>278</v>
      </c>
      <c r="L10" s="105" t="s">
        <v>286</v>
      </c>
      <c r="M10" s="105" t="s">
        <v>283</v>
      </c>
      <c r="O10" s="105" t="s">
        <v>761</v>
      </c>
      <c r="P10" s="105" t="s">
        <v>278</v>
      </c>
      <c r="Q10" s="105" t="s">
        <v>286</v>
      </c>
      <c r="R10" s="105" t="s">
        <v>283</v>
      </c>
    </row>
    <row r="11" spans="1:20" x14ac:dyDescent="0.25">
      <c r="A11" s="6" t="s">
        <v>110</v>
      </c>
      <c r="B11" s="193" t="s">
        <v>739</v>
      </c>
      <c r="C11" s="192">
        <v>4</v>
      </c>
      <c r="D11" s="191">
        <v>2</v>
      </c>
      <c r="E11" s="191">
        <v>6</v>
      </c>
      <c r="F11" s="132">
        <f t="shared" si="0"/>
        <v>12</v>
      </c>
      <c r="I11" s="2" t="s">
        <v>25</v>
      </c>
      <c r="J11" s="107" t="s">
        <v>744</v>
      </c>
      <c r="K11" s="57">
        <v>5</v>
      </c>
      <c r="L11" s="58">
        <v>2</v>
      </c>
      <c r="M11" s="58">
        <v>4</v>
      </c>
      <c r="N11">
        <f t="shared" ref="N11:N18" si="1">SUM(K11:M11)</f>
        <v>11</v>
      </c>
      <c r="P11" s="205">
        <v>4.117647058823529</v>
      </c>
      <c r="Q11" s="205">
        <v>1.8235294117647058</v>
      </c>
      <c r="R11" s="205">
        <v>3.12</v>
      </c>
      <c r="S11" s="205">
        <v>9</v>
      </c>
      <c r="T11" t="s">
        <v>282</v>
      </c>
    </row>
    <row r="12" spans="1:20" x14ac:dyDescent="0.25">
      <c r="A12" s="190" t="s">
        <v>119</v>
      </c>
      <c r="B12" s="189" t="s">
        <v>734</v>
      </c>
      <c r="C12" s="188">
        <v>5</v>
      </c>
      <c r="D12" s="187">
        <v>1</v>
      </c>
      <c r="E12" s="187">
        <v>1</v>
      </c>
      <c r="F12" s="186">
        <f t="shared" si="0"/>
        <v>7</v>
      </c>
      <c r="I12" s="2" t="s">
        <v>42</v>
      </c>
      <c r="J12" s="107" t="s">
        <v>741</v>
      </c>
      <c r="K12" s="57">
        <v>3</v>
      </c>
      <c r="L12" s="59">
        <v>2</v>
      </c>
      <c r="M12" s="59">
        <v>3</v>
      </c>
      <c r="N12">
        <f t="shared" si="1"/>
        <v>8</v>
      </c>
      <c r="P12" s="201">
        <v>4.25</v>
      </c>
      <c r="Q12" s="201">
        <v>2</v>
      </c>
      <c r="R12" s="201">
        <v>2</v>
      </c>
      <c r="S12" s="201">
        <v>8.25</v>
      </c>
      <c r="T12" s="2" t="s">
        <v>745</v>
      </c>
    </row>
    <row r="13" spans="1:20" x14ac:dyDescent="0.25">
      <c r="A13" s="198" t="s">
        <v>135</v>
      </c>
      <c r="B13" s="197" t="s">
        <v>367</v>
      </c>
      <c r="C13" s="196">
        <v>4</v>
      </c>
      <c r="D13" s="195">
        <v>5</v>
      </c>
      <c r="E13" s="195">
        <v>2</v>
      </c>
      <c r="F13" s="194">
        <f t="shared" ref="F13:F18" si="2">SUM(C13:E13)</f>
        <v>11</v>
      </c>
      <c r="I13" s="2" t="s">
        <v>57</v>
      </c>
      <c r="J13" s="107" t="s">
        <v>742</v>
      </c>
      <c r="K13" s="57">
        <v>4</v>
      </c>
      <c r="L13" s="59">
        <v>1</v>
      </c>
      <c r="M13" s="59">
        <v>2</v>
      </c>
      <c r="N13">
        <f t="shared" si="1"/>
        <v>7</v>
      </c>
      <c r="P13" s="182">
        <v>3.8461538461538463</v>
      </c>
      <c r="Q13" s="182">
        <v>1.3846153846153846</v>
      </c>
      <c r="R13" s="182">
        <v>3.2307692307692308</v>
      </c>
      <c r="S13" s="182">
        <v>8.4615384615384617</v>
      </c>
      <c r="T13" s="2" t="s">
        <v>743</v>
      </c>
    </row>
    <row r="14" spans="1:20" x14ac:dyDescent="0.25">
      <c r="A14" s="19" t="s">
        <v>146</v>
      </c>
      <c r="B14" s="185" t="s">
        <v>342</v>
      </c>
      <c r="C14" s="184">
        <v>3</v>
      </c>
      <c r="D14" s="183">
        <v>1</v>
      </c>
      <c r="E14" s="183">
        <v>6</v>
      </c>
      <c r="F14" s="83">
        <f t="shared" si="2"/>
        <v>10</v>
      </c>
      <c r="I14" s="2" t="s">
        <v>74</v>
      </c>
      <c r="J14" s="107" t="s">
        <v>741</v>
      </c>
      <c r="K14" s="57">
        <v>6</v>
      </c>
      <c r="L14" s="59">
        <v>0</v>
      </c>
      <c r="M14" s="59">
        <v>2</v>
      </c>
      <c r="N14">
        <f t="shared" si="1"/>
        <v>8</v>
      </c>
      <c r="P14" s="180">
        <f>P12-P13</f>
        <v>0.40384615384615374</v>
      </c>
      <c r="Q14" s="180">
        <f>Q12-Q13</f>
        <v>0.61538461538461542</v>
      </c>
      <c r="R14" s="180">
        <f>R12-R13</f>
        <v>-1.2307692307692308</v>
      </c>
      <c r="S14" s="180">
        <f>S12-S13</f>
        <v>-0.21153846153846168</v>
      </c>
    </row>
    <row r="15" spans="1:20" x14ac:dyDescent="0.25">
      <c r="A15" s="6" t="s">
        <v>152</v>
      </c>
      <c r="B15" s="193" t="s">
        <v>737</v>
      </c>
      <c r="C15" s="192">
        <v>4</v>
      </c>
      <c r="D15" s="191">
        <v>5</v>
      </c>
      <c r="E15" s="191">
        <v>3</v>
      </c>
      <c r="F15" s="132">
        <f t="shared" si="2"/>
        <v>12</v>
      </c>
      <c r="I15" s="2" t="s">
        <v>84</v>
      </c>
      <c r="J15" s="107" t="s">
        <v>734</v>
      </c>
      <c r="K15" s="57">
        <v>4</v>
      </c>
      <c r="L15" s="59">
        <v>2</v>
      </c>
      <c r="M15" s="59">
        <v>5</v>
      </c>
      <c r="N15">
        <f t="shared" si="1"/>
        <v>11</v>
      </c>
    </row>
    <row r="16" spans="1:20" x14ac:dyDescent="0.25">
      <c r="A16" s="6" t="s">
        <v>165</v>
      </c>
      <c r="B16" s="193" t="s">
        <v>372</v>
      </c>
      <c r="C16" s="192">
        <v>4</v>
      </c>
      <c r="D16" s="191">
        <v>0</v>
      </c>
      <c r="E16" s="191">
        <v>6</v>
      </c>
      <c r="F16" s="132">
        <f t="shared" si="2"/>
        <v>10</v>
      </c>
      <c r="I16" s="2" t="s">
        <v>93</v>
      </c>
      <c r="J16" s="107" t="s">
        <v>740</v>
      </c>
      <c r="K16" s="57">
        <v>4</v>
      </c>
      <c r="L16" s="59">
        <v>1</v>
      </c>
      <c r="M16" s="59">
        <v>2</v>
      </c>
      <c r="N16">
        <f t="shared" si="1"/>
        <v>7</v>
      </c>
      <c r="O16" s="105" t="s">
        <v>762</v>
      </c>
      <c r="P16" s="224">
        <v>3.4705882352941178</v>
      </c>
      <c r="Q16" s="224">
        <v>1.2941176470588236</v>
      </c>
      <c r="R16" s="224">
        <v>2</v>
      </c>
      <c r="S16" s="224">
        <v>6.7647058823529411</v>
      </c>
    </row>
    <row r="17" spans="1:20" x14ac:dyDescent="0.25">
      <c r="A17" s="190" t="s">
        <v>174</v>
      </c>
      <c r="B17" s="189" t="s">
        <v>734</v>
      </c>
      <c r="C17" s="188">
        <v>6</v>
      </c>
      <c r="D17" s="187">
        <v>0</v>
      </c>
      <c r="E17" s="187">
        <v>1</v>
      </c>
      <c r="F17" s="186">
        <f t="shared" si="2"/>
        <v>7</v>
      </c>
      <c r="I17" s="2" t="s">
        <v>110</v>
      </c>
      <c r="J17" s="107" t="s">
        <v>739</v>
      </c>
      <c r="K17" s="57">
        <v>4</v>
      </c>
      <c r="L17" s="59">
        <v>2</v>
      </c>
      <c r="M17" s="59">
        <v>6</v>
      </c>
      <c r="N17">
        <f t="shared" si="1"/>
        <v>12</v>
      </c>
      <c r="P17" s="199">
        <v>4</v>
      </c>
      <c r="Q17" s="199">
        <v>1.25</v>
      </c>
      <c r="R17" s="199">
        <v>1</v>
      </c>
      <c r="S17" s="199">
        <v>6.25</v>
      </c>
      <c r="T17" t="s">
        <v>745</v>
      </c>
    </row>
    <row r="18" spans="1:20" x14ac:dyDescent="0.25">
      <c r="A18" s="19" t="s">
        <v>182</v>
      </c>
      <c r="B18" s="185" t="s">
        <v>342</v>
      </c>
      <c r="C18" s="184">
        <v>4</v>
      </c>
      <c r="D18" s="183">
        <v>1</v>
      </c>
      <c r="E18" s="183">
        <v>2</v>
      </c>
      <c r="F18" s="83">
        <f t="shared" si="2"/>
        <v>7</v>
      </c>
      <c r="I18" s="2" t="s">
        <v>119</v>
      </c>
      <c r="J18" s="107" t="s">
        <v>734</v>
      </c>
      <c r="K18" s="57">
        <v>5</v>
      </c>
      <c r="L18" s="59">
        <v>1</v>
      </c>
      <c r="M18" s="59">
        <v>1</v>
      </c>
      <c r="N18">
        <f t="shared" si="1"/>
        <v>7</v>
      </c>
      <c r="P18" s="225">
        <v>3.5</v>
      </c>
      <c r="Q18" s="225">
        <v>1.1666666666666667</v>
      </c>
      <c r="R18" s="225">
        <v>2.4166666666666665</v>
      </c>
      <c r="S18" s="225">
        <v>7.083333333333333</v>
      </c>
      <c r="T18" t="s">
        <v>743</v>
      </c>
    </row>
    <row r="19" spans="1:20" ht="15.75" thickBot="1" x14ac:dyDescent="0.3">
      <c r="C19" s="100">
        <f>SUM(C3:C18)</f>
        <v>67</v>
      </c>
      <c r="D19" s="100">
        <f>SUM(D3:D18)</f>
        <v>26</v>
      </c>
      <c r="E19" s="100">
        <f>SUM(E3:E18)</f>
        <v>50</v>
      </c>
      <c r="F19" s="101">
        <f>SUM(F3:F18)</f>
        <v>143</v>
      </c>
      <c r="I19" s="2" t="s">
        <v>146</v>
      </c>
      <c r="J19" s="107" t="s">
        <v>342</v>
      </c>
      <c r="K19" s="57">
        <v>3</v>
      </c>
      <c r="L19" s="59">
        <v>1</v>
      </c>
      <c r="M19" s="59">
        <v>6</v>
      </c>
      <c r="N19">
        <f>SUM(K19:M19)</f>
        <v>10</v>
      </c>
      <c r="P19" s="180">
        <f>P17-P18</f>
        <v>0.5</v>
      </c>
      <c r="Q19" s="180">
        <f>Q17-Q18</f>
        <v>8.3333333333333259E-2</v>
      </c>
      <c r="R19" s="180">
        <f>R17-R18</f>
        <v>-1.4166666666666665</v>
      </c>
      <c r="S19" s="180">
        <f>S17-S18</f>
        <v>-0.83333333333333304</v>
      </c>
    </row>
    <row r="20" spans="1:20" ht="15.75" thickTop="1" x14ac:dyDescent="0.25">
      <c r="I20" s="2" t="s">
        <v>152</v>
      </c>
      <c r="J20" s="107" t="s">
        <v>737</v>
      </c>
      <c r="K20" s="57">
        <v>4</v>
      </c>
      <c r="L20" s="59">
        <v>5</v>
      </c>
      <c r="M20" s="59">
        <v>3</v>
      </c>
      <c r="N20">
        <f>SUM(K20:M20)</f>
        <v>12</v>
      </c>
    </row>
    <row r="21" spans="1:20" x14ac:dyDescent="0.25">
      <c r="I21" s="2" t="s">
        <v>165</v>
      </c>
      <c r="J21" s="107" t="s">
        <v>372</v>
      </c>
      <c r="K21" s="57">
        <v>4</v>
      </c>
      <c r="L21" s="59">
        <v>0</v>
      </c>
      <c r="M21" s="59">
        <v>6</v>
      </c>
      <c r="N21">
        <f>SUM(K21:M21)</f>
        <v>10</v>
      </c>
    </row>
    <row r="22" spans="1:20" x14ac:dyDescent="0.25">
      <c r="I22" s="2" t="s">
        <v>182</v>
      </c>
      <c r="J22" s="107" t="s">
        <v>342</v>
      </c>
      <c r="K22" s="57">
        <v>4</v>
      </c>
      <c r="L22" s="59">
        <v>1</v>
      </c>
      <c r="M22" s="59">
        <v>2</v>
      </c>
      <c r="N22">
        <f>SUM(K22:M22)</f>
        <v>7</v>
      </c>
    </row>
    <row r="23" spans="1:20" x14ac:dyDescent="0.25">
      <c r="K23">
        <f>SUM(K11:K22)</f>
        <v>50</v>
      </c>
      <c r="L23">
        <f>SUM(L11:L22)</f>
        <v>18</v>
      </c>
      <c r="M23">
        <f>SUM(M11:M22)</f>
        <v>42</v>
      </c>
      <c r="N23">
        <f>SUM(N11:N22)</f>
        <v>110</v>
      </c>
    </row>
    <row r="24" spans="1:20" x14ac:dyDescent="0.25">
      <c r="K24" s="182">
        <f>K23/12</f>
        <v>4.166666666666667</v>
      </c>
      <c r="L24" s="182">
        <f t="shared" ref="L24:N24" si="3">L23/12</f>
        <v>1.5</v>
      </c>
      <c r="M24" s="182">
        <f t="shared" si="3"/>
        <v>3.5</v>
      </c>
      <c r="N24" s="182">
        <f t="shared" si="3"/>
        <v>9.1666666666666661</v>
      </c>
    </row>
    <row r="26" spans="1:20" x14ac:dyDescent="0.25">
      <c r="J26" t="s">
        <v>762</v>
      </c>
    </row>
    <row r="27" spans="1:20" x14ac:dyDescent="0.25">
      <c r="J27" s="2" t="s">
        <v>25</v>
      </c>
      <c r="K27" s="2">
        <v>4</v>
      </c>
      <c r="L27" s="2">
        <v>2</v>
      </c>
      <c r="M27" s="2">
        <v>4</v>
      </c>
      <c r="N27" s="2">
        <f>SUM(K27:M27)</f>
        <v>10</v>
      </c>
    </row>
    <row r="28" spans="1:20" x14ac:dyDescent="0.25">
      <c r="B28" t="s">
        <v>810</v>
      </c>
      <c r="J28" s="2" t="s">
        <v>42</v>
      </c>
      <c r="K28" s="2">
        <v>3</v>
      </c>
      <c r="L28" s="2">
        <v>2</v>
      </c>
      <c r="M28" s="2">
        <v>3</v>
      </c>
      <c r="N28" s="2">
        <f t="shared" ref="N28:N34" si="4">SUM(K28:M28)</f>
        <v>8</v>
      </c>
    </row>
    <row r="29" spans="1:20" x14ac:dyDescent="0.25">
      <c r="J29" s="2" t="s">
        <v>57</v>
      </c>
      <c r="K29" s="2">
        <v>4</v>
      </c>
      <c r="L29" s="2">
        <v>1</v>
      </c>
      <c r="M29" s="2">
        <v>0</v>
      </c>
      <c r="N29" s="2">
        <f t="shared" si="4"/>
        <v>5</v>
      </c>
    </row>
    <row r="30" spans="1:20" x14ac:dyDescent="0.25">
      <c r="B30" s="105" t="s">
        <v>736</v>
      </c>
      <c r="C30" s="105" t="s">
        <v>278</v>
      </c>
      <c r="D30" s="105" t="s">
        <v>286</v>
      </c>
      <c r="E30" s="105" t="s">
        <v>283</v>
      </c>
      <c r="F30" s="104"/>
      <c r="G30" s="105" t="s">
        <v>735</v>
      </c>
      <c r="J30" s="2" t="s">
        <v>74</v>
      </c>
      <c r="K30" s="2">
        <v>5</v>
      </c>
      <c r="L30" s="2">
        <v>0</v>
      </c>
      <c r="M30" s="2">
        <v>0</v>
      </c>
      <c r="N30" s="2">
        <f t="shared" si="4"/>
        <v>5</v>
      </c>
    </row>
    <row r="31" spans="1:20" x14ac:dyDescent="0.25">
      <c r="B31">
        <v>2</v>
      </c>
      <c r="C31">
        <v>9</v>
      </c>
      <c r="D31">
        <v>2</v>
      </c>
      <c r="E31">
        <v>5</v>
      </c>
      <c r="F31" s="104">
        <f>SUM(C31:E31)</f>
        <v>16</v>
      </c>
      <c r="G31" s="180">
        <f t="shared" ref="G31:G35" si="5">F31/B31</f>
        <v>8</v>
      </c>
      <c r="H31" t="s">
        <v>732</v>
      </c>
      <c r="J31" s="2" t="s">
        <v>84</v>
      </c>
      <c r="K31" s="2">
        <v>4</v>
      </c>
      <c r="L31" s="2">
        <v>2</v>
      </c>
      <c r="M31" s="2">
        <v>4</v>
      </c>
      <c r="N31" s="2">
        <f t="shared" si="4"/>
        <v>10</v>
      </c>
    </row>
    <row r="32" spans="1:20" x14ac:dyDescent="0.25">
      <c r="B32">
        <v>2</v>
      </c>
      <c r="C32">
        <v>7</v>
      </c>
      <c r="D32">
        <v>3</v>
      </c>
      <c r="E32">
        <v>5</v>
      </c>
      <c r="F32" s="104">
        <f t="shared" ref="F32:F35" si="6">SUM(C32:E32)</f>
        <v>15</v>
      </c>
      <c r="G32" s="180">
        <f t="shared" si="5"/>
        <v>7.5</v>
      </c>
      <c r="H32" t="s">
        <v>731</v>
      </c>
      <c r="J32" s="2" t="s">
        <v>93</v>
      </c>
      <c r="K32" s="2">
        <v>3</v>
      </c>
      <c r="L32" s="2">
        <v>0</v>
      </c>
      <c r="M32" s="2">
        <v>2</v>
      </c>
      <c r="N32" s="2">
        <f t="shared" si="4"/>
        <v>5</v>
      </c>
    </row>
    <row r="33" spans="1:14" x14ac:dyDescent="0.25">
      <c r="B33">
        <v>3</v>
      </c>
      <c r="C33">
        <v>15</v>
      </c>
      <c r="D33">
        <v>3</v>
      </c>
      <c r="E33">
        <v>7</v>
      </c>
      <c r="F33" s="104">
        <f t="shared" si="6"/>
        <v>25</v>
      </c>
      <c r="G33" s="180">
        <f t="shared" si="5"/>
        <v>8.3333333333333339</v>
      </c>
      <c r="H33" t="s">
        <v>734</v>
      </c>
      <c r="J33" s="2" t="s">
        <v>110</v>
      </c>
      <c r="K33" s="2">
        <v>3</v>
      </c>
      <c r="L33" s="2">
        <v>1</v>
      </c>
      <c r="M33" s="2">
        <v>3</v>
      </c>
      <c r="N33" s="2">
        <f t="shared" si="4"/>
        <v>7</v>
      </c>
    </row>
    <row r="34" spans="1:14" x14ac:dyDescent="0.25">
      <c r="B34">
        <v>3</v>
      </c>
      <c r="C34">
        <v>12</v>
      </c>
      <c r="D34">
        <v>7</v>
      </c>
      <c r="E34">
        <v>6</v>
      </c>
      <c r="F34" s="104">
        <f t="shared" si="6"/>
        <v>25</v>
      </c>
      <c r="G34" s="180">
        <f t="shared" si="5"/>
        <v>8.3333333333333339</v>
      </c>
      <c r="H34" t="s">
        <v>733</v>
      </c>
      <c r="J34" s="2" t="s">
        <v>119</v>
      </c>
      <c r="K34" s="2">
        <v>4</v>
      </c>
      <c r="L34" s="2">
        <v>1</v>
      </c>
      <c r="M34" s="2">
        <v>1</v>
      </c>
      <c r="N34" s="2">
        <f t="shared" si="4"/>
        <v>6</v>
      </c>
    </row>
    <row r="35" spans="1:14" x14ac:dyDescent="0.25">
      <c r="B35">
        <v>3</v>
      </c>
      <c r="C35">
        <v>12</v>
      </c>
      <c r="D35">
        <v>4</v>
      </c>
      <c r="E35">
        <v>12</v>
      </c>
      <c r="F35" s="104">
        <f t="shared" si="6"/>
        <v>28</v>
      </c>
      <c r="G35" s="180">
        <f t="shared" si="5"/>
        <v>9.3333333333333339</v>
      </c>
      <c r="H35" t="s">
        <v>342</v>
      </c>
      <c r="J35" s="2" t="s">
        <v>146</v>
      </c>
      <c r="K35" s="2">
        <v>2</v>
      </c>
      <c r="L35" s="2">
        <v>1</v>
      </c>
      <c r="M35" s="2">
        <v>3</v>
      </c>
      <c r="N35" s="2">
        <f>SUM(K35:M35)</f>
        <v>6</v>
      </c>
    </row>
    <row r="36" spans="1:14" x14ac:dyDescent="0.25">
      <c r="B36">
        <v>3</v>
      </c>
      <c r="C36">
        <v>12</v>
      </c>
      <c r="D36">
        <v>7</v>
      </c>
      <c r="E36">
        <v>15</v>
      </c>
      <c r="F36" s="104">
        <f>SUM(C36:E36)</f>
        <v>34</v>
      </c>
      <c r="G36" s="180">
        <f>F36/B36</f>
        <v>11.333333333333334</v>
      </c>
      <c r="H36" t="s">
        <v>730</v>
      </c>
      <c r="J36" s="2" t="s">
        <v>152</v>
      </c>
      <c r="K36" s="2">
        <v>4</v>
      </c>
      <c r="L36" s="2">
        <v>3</v>
      </c>
      <c r="M36" s="2">
        <v>3</v>
      </c>
      <c r="N36" s="2">
        <f>SUM(K36:M36)</f>
        <v>10</v>
      </c>
    </row>
    <row r="37" spans="1:14" ht="15.75" thickBot="1" x14ac:dyDescent="0.3">
      <c r="B37">
        <f>SUM(B31:B36)</f>
        <v>16</v>
      </c>
      <c r="C37" s="99">
        <f>SUM(C31:C36)</f>
        <v>67</v>
      </c>
      <c r="D37" s="99">
        <f>SUM(D31:D36)</f>
        <v>26</v>
      </c>
      <c r="E37" s="99">
        <f>SUM(E31:E36)</f>
        <v>50</v>
      </c>
      <c r="F37" s="181">
        <f>SUM(F31:F36)</f>
        <v>143</v>
      </c>
      <c r="J37" s="2" t="s">
        <v>165</v>
      </c>
      <c r="K37" s="2">
        <v>3</v>
      </c>
      <c r="L37" s="2">
        <v>0</v>
      </c>
      <c r="M37" s="2">
        <v>4</v>
      </c>
      <c r="N37" s="2">
        <f>SUM(K37:M37)</f>
        <v>7</v>
      </c>
    </row>
    <row r="38" spans="1:14" ht="15.75" thickTop="1" x14ac:dyDescent="0.25">
      <c r="J38" s="2" t="s">
        <v>182</v>
      </c>
      <c r="K38" s="2">
        <v>3</v>
      </c>
      <c r="L38" s="2">
        <v>1</v>
      </c>
      <c r="M38" s="2">
        <v>2</v>
      </c>
      <c r="N38" s="2">
        <f>SUM(K38:M38)</f>
        <v>6</v>
      </c>
    </row>
    <row r="39" spans="1:14" x14ac:dyDescent="0.25">
      <c r="K39">
        <f>SUM(K27:K38)</f>
        <v>42</v>
      </c>
      <c r="L39">
        <f>SUM(L27:L38)</f>
        <v>14</v>
      </c>
      <c r="M39">
        <f>SUM(M27:M38)</f>
        <v>29</v>
      </c>
      <c r="N39">
        <f>SUM(N27:N38)</f>
        <v>85</v>
      </c>
    </row>
    <row r="40" spans="1:14" x14ac:dyDescent="0.25">
      <c r="A40" s="105" t="s">
        <v>761</v>
      </c>
      <c r="B40" s="229" t="s">
        <v>765</v>
      </c>
      <c r="C40" s="229" t="s">
        <v>278</v>
      </c>
      <c r="D40" s="229" t="s">
        <v>286</v>
      </c>
      <c r="E40" s="229" t="s">
        <v>283</v>
      </c>
      <c r="F40" s="229" t="s">
        <v>504</v>
      </c>
      <c r="K40" s="225">
        <f>K39/12</f>
        <v>3.5</v>
      </c>
      <c r="L40" s="225">
        <f t="shared" ref="L40:N40" si="7">L39/12</f>
        <v>1.1666666666666667</v>
      </c>
      <c r="M40" s="225">
        <f t="shared" si="7"/>
        <v>2.4166666666666665</v>
      </c>
      <c r="N40" s="225">
        <f t="shared" si="7"/>
        <v>7.083333333333333</v>
      </c>
    </row>
    <row r="41" spans="1:14" x14ac:dyDescent="0.25">
      <c r="B41">
        <v>2</v>
      </c>
      <c r="C41" s="228">
        <f>C31/B31</f>
        <v>4.5</v>
      </c>
      <c r="D41" s="228">
        <f>D31/B31</f>
        <v>1</v>
      </c>
      <c r="E41" s="228">
        <f>E31/B31</f>
        <v>2.5</v>
      </c>
      <c r="F41" s="180">
        <f t="shared" ref="F41:F47" si="8">SUM(C41:E41)</f>
        <v>8</v>
      </c>
      <c r="G41" t="s">
        <v>766</v>
      </c>
    </row>
    <row r="42" spans="1:14" x14ac:dyDescent="0.25">
      <c r="B42">
        <v>2</v>
      </c>
      <c r="C42" s="180">
        <f>C32/B32</f>
        <v>3.5</v>
      </c>
      <c r="D42" s="180">
        <f>D32/B32</f>
        <v>1.5</v>
      </c>
      <c r="E42" s="180">
        <f>E32/B32</f>
        <v>2.5</v>
      </c>
      <c r="F42" s="180">
        <f t="shared" si="8"/>
        <v>7.5</v>
      </c>
      <c r="G42" t="s">
        <v>767</v>
      </c>
    </row>
    <row r="43" spans="1:14" x14ac:dyDescent="0.25">
      <c r="B43">
        <v>3</v>
      </c>
      <c r="C43" s="228">
        <f>C33/B33</f>
        <v>5</v>
      </c>
      <c r="D43" s="228">
        <f>D33/B33</f>
        <v>1</v>
      </c>
      <c r="E43" s="228">
        <f>E33/B33</f>
        <v>2.3333333333333335</v>
      </c>
      <c r="F43" s="180">
        <f t="shared" si="8"/>
        <v>8.3333333333333339</v>
      </c>
      <c r="G43" t="s">
        <v>768</v>
      </c>
    </row>
    <row r="44" spans="1:14" x14ac:dyDescent="0.25">
      <c r="B44">
        <v>3</v>
      </c>
      <c r="C44" s="228">
        <f>C34/B34</f>
        <v>4</v>
      </c>
      <c r="D44" s="228">
        <f>D34/B34</f>
        <v>2.3333333333333335</v>
      </c>
      <c r="E44" s="228">
        <f>E34/B34</f>
        <v>2</v>
      </c>
      <c r="F44" s="180">
        <f t="shared" si="8"/>
        <v>8.3333333333333339</v>
      </c>
      <c r="G44" t="s">
        <v>742</v>
      </c>
    </row>
    <row r="45" spans="1:14" x14ac:dyDescent="0.25">
      <c r="B45">
        <v>3</v>
      </c>
      <c r="C45" s="180">
        <f>C35/B35</f>
        <v>4</v>
      </c>
      <c r="D45" s="180">
        <f>D35/B35</f>
        <v>1.3333333333333333</v>
      </c>
      <c r="E45" s="180">
        <f>E35/B35</f>
        <v>4</v>
      </c>
      <c r="F45" s="180">
        <f t="shared" si="8"/>
        <v>9.3333333333333321</v>
      </c>
      <c r="G45" t="s">
        <v>342</v>
      </c>
    </row>
    <row r="46" spans="1:14" x14ac:dyDescent="0.25">
      <c r="B46">
        <v>1</v>
      </c>
      <c r="C46" s="180">
        <v>3</v>
      </c>
      <c r="D46" s="180">
        <v>5</v>
      </c>
      <c r="E46" s="180">
        <v>3</v>
      </c>
      <c r="F46" s="180">
        <f t="shared" si="8"/>
        <v>11</v>
      </c>
      <c r="G46" t="s">
        <v>769</v>
      </c>
    </row>
    <row r="47" spans="1:14" x14ac:dyDescent="0.25">
      <c r="B47">
        <v>3</v>
      </c>
      <c r="C47" s="180">
        <f>C36/B36</f>
        <v>4</v>
      </c>
      <c r="D47" s="180">
        <f>D36/B36</f>
        <v>2.3333333333333335</v>
      </c>
      <c r="E47" s="180">
        <f>E36/B36</f>
        <v>5</v>
      </c>
      <c r="F47" s="180">
        <f t="shared" si="8"/>
        <v>11.333333333333334</v>
      </c>
      <c r="G47" t="s">
        <v>770</v>
      </c>
    </row>
    <row r="50" spans="1:13" x14ac:dyDescent="0.25">
      <c r="F50" s="180"/>
    </row>
    <row r="53" spans="1:13" x14ac:dyDescent="0.25">
      <c r="A53" s="105" t="s">
        <v>762</v>
      </c>
    </row>
    <row r="54" spans="1:13" x14ac:dyDescent="0.25">
      <c r="A54" s="3" t="s">
        <v>3</v>
      </c>
      <c r="B54" s="106" t="s">
        <v>339</v>
      </c>
      <c r="C54" s="3" t="s">
        <v>17</v>
      </c>
      <c r="D54" s="3" t="s">
        <v>18</v>
      </c>
      <c r="E54" s="3" t="s">
        <v>19</v>
      </c>
      <c r="F54" s="3" t="s">
        <v>20</v>
      </c>
    </row>
    <row r="55" spans="1:13" x14ac:dyDescent="0.25">
      <c r="A55" s="19" t="s">
        <v>25</v>
      </c>
      <c r="B55" s="185" t="s">
        <v>342</v>
      </c>
      <c r="C55" s="2">
        <v>4</v>
      </c>
      <c r="D55" s="2">
        <v>2</v>
      </c>
      <c r="E55" s="2">
        <v>4</v>
      </c>
      <c r="F55" s="2">
        <f>SUM(C55:E55)</f>
        <v>10</v>
      </c>
    </row>
    <row r="56" spans="1:13" x14ac:dyDescent="0.25">
      <c r="A56" s="114" t="s">
        <v>42</v>
      </c>
      <c r="B56" s="209" t="s">
        <v>741</v>
      </c>
      <c r="C56" s="2">
        <v>3</v>
      </c>
      <c r="D56" s="2">
        <v>2</v>
      </c>
      <c r="E56" s="2">
        <v>3</v>
      </c>
      <c r="F56" s="2">
        <f t="shared" ref="F56:F71" si="9">SUM(C56:E56)</f>
        <v>8</v>
      </c>
      <c r="H56" t="s">
        <v>764</v>
      </c>
    </row>
    <row r="57" spans="1:13" x14ac:dyDescent="0.25">
      <c r="A57" s="198" t="s">
        <v>57</v>
      </c>
      <c r="B57" s="197" t="s">
        <v>742</v>
      </c>
      <c r="C57" s="2">
        <v>4</v>
      </c>
      <c r="D57" s="2">
        <v>1</v>
      </c>
      <c r="E57" s="2">
        <v>0</v>
      </c>
      <c r="F57" s="2">
        <f t="shared" si="9"/>
        <v>5</v>
      </c>
      <c r="I57" s="105" t="s">
        <v>278</v>
      </c>
      <c r="J57" s="105" t="s">
        <v>286</v>
      </c>
      <c r="K57" s="105" t="s">
        <v>283</v>
      </c>
    </row>
    <row r="58" spans="1:13" x14ac:dyDescent="0.25">
      <c r="A58" s="13" t="s">
        <v>66</v>
      </c>
      <c r="B58" s="204" t="s">
        <v>749</v>
      </c>
      <c r="C58" s="2">
        <v>2</v>
      </c>
      <c r="D58" s="2">
        <v>0</v>
      </c>
      <c r="E58" s="2">
        <v>2</v>
      </c>
      <c r="F58" s="2">
        <f t="shared" si="9"/>
        <v>4</v>
      </c>
      <c r="H58">
        <v>2</v>
      </c>
      <c r="I58" s="180">
        <v>6</v>
      </c>
      <c r="J58" s="180">
        <v>0</v>
      </c>
      <c r="K58" s="180">
        <v>4</v>
      </c>
      <c r="L58" s="180">
        <f>(K58+J58+I58)/H58</f>
        <v>5</v>
      </c>
      <c r="M58" t="s">
        <v>731</v>
      </c>
    </row>
    <row r="59" spans="1:13" x14ac:dyDescent="0.25">
      <c r="A59" s="114" t="s">
        <v>74</v>
      </c>
      <c r="B59" s="209" t="s">
        <v>741</v>
      </c>
      <c r="C59" s="2">
        <v>5</v>
      </c>
      <c r="D59" s="2">
        <v>0</v>
      </c>
      <c r="E59" s="2">
        <v>0</v>
      </c>
      <c r="F59" s="2">
        <f t="shared" si="9"/>
        <v>5</v>
      </c>
      <c r="H59">
        <v>3</v>
      </c>
      <c r="I59" s="228">
        <v>11</v>
      </c>
      <c r="J59" s="228">
        <v>6</v>
      </c>
      <c r="K59" s="228">
        <v>2</v>
      </c>
      <c r="L59" s="180">
        <f t="shared" ref="L59:L63" si="10">(K59+J59+I59)/H59</f>
        <v>6.333333333333333</v>
      </c>
      <c r="M59" t="s">
        <v>733</v>
      </c>
    </row>
    <row r="60" spans="1:13" x14ac:dyDescent="0.25">
      <c r="A60" s="190" t="s">
        <v>84</v>
      </c>
      <c r="B60" s="189" t="s">
        <v>734</v>
      </c>
      <c r="C60" s="2">
        <v>4</v>
      </c>
      <c r="D60" s="2">
        <v>2</v>
      </c>
      <c r="E60" s="2">
        <v>4</v>
      </c>
      <c r="F60" s="2">
        <f t="shared" si="9"/>
        <v>10</v>
      </c>
      <c r="H60">
        <v>2</v>
      </c>
      <c r="I60" s="228">
        <v>8</v>
      </c>
      <c r="J60" s="228">
        <v>2</v>
      </c>
      <c r="K60" s="228">
        <v>3</v>
      </c>
      <c r="L60" s="180">
        <f t="shared" si="10"/>
        <v>6.5</v>
      </c>
      <c r="M60" t="s">
        <v>732</v>
      </c>
    </row>
    <row r="61" spans="1:13" x14ac:dyDescent="0.25">
      <c r="A61" s="198" t="s">
        <v>93</v>
      </c>
      <c r="B61" s="197" t="s">
        <v>748</v>
      </c>
      <c r="C61" s="2">
        <v>3</v>
      </c>
      <c r="D61" s="2">
        <v>0</v>
      </c>
      <c r="E61" s="2">
        <v>2</v>
      </c>
      <c r="F61" s="2">
        <f t="shared" si="9"/>
        <v>5</v>
      </c>
      <c r="H61">
        <v>3</v>
      </c>
      <c r="I61" s="228">
        <v>14</v>
      </c>
      <c r="J61" s="228">
        <v>3</v>
      </c>
      <c r="K61" s="228">
        <v>5</v>
      </c>
      <c r="L61" s="180">
        <f t="shared" si="10"/>
        <v>7.333333333333333</v>
      </c>
      <c r="M61" t="s">
        <v>734</v>
      </c>
    </row>
    <row r="62" spans="1:13" x14ac:dyDescent="0.25">
      <c r="A62" s="13" t="s">
        <v>103</v>
      </c>
      <c r="B62" s="204" t="s">
        <v>747</v>
      </c>
      <c r="C62" s="2">
        <v>4</v>
      </c>
      <c r="D62" s="2">
        <v>0</v>
      </c>
      <c r="E62" s="2">
        <v>2</v>
      </c>
      <c r="F62" s="2">
        <f t="shared" si="9"/>
        <v>6</v>
      </c>
      <c r="H62">
        <v>3</v>
      </c>
      <c r="I62" s="180">
        <v>9</v>
      </c>
      <c r="J62" s="180">
        <v>4</v>
      </c>
      <c r="K62" s="180">
        <v>9</v>
      </c>
      <c r="L62" s="180">
        <f t="shared" si="10"/>
        <v>7.333333333333333</v>
      </c>
      <c r="M62" t="s">
        <v>342</v>
      </c>
    </row>
    <row r="63" spans="1:13" x14ac:dyDescent="0.25">
      <c r="A63" s="6" t="s">
        <v>110</v>
      </c>
      <c r="B63" s="193" t="s">
        <v>739</v>
      </c>
      <c r="C63" s="2">
        <v>3</v>
      </c>
      <c r="D63" s="2">
        <v>1</v>
      </c>
      <c r="E63" s="2">
        <v>3</v>
      </c>
      <c r="F63" s="2">
        <f t="shared" si="9"/>
        <v>7</v>
      </c>
      <c r="H63">
        <v>3</v>
      </c>
      <c r="I63" s="180">
        <v>10</v>
      </c>
      <c r="J63" s="180">
        <v>4</v>
      </c>
      <c r="K63" s="180">
        <v>10</v>
      </c>
      <c r="L63" s="180">
        <f t="shared" si="10"/>
        <v>8</v>
      </c>
      <c r="M63" t="s">
        <v>730</v>
      </c>
    </row>
    <row r="64" spans="1:13" ht="15.75" thickBot="1" x14ac:dyDescent="0.3">
      <c r="A64" s="190" t="s">
        <v>119</v>
      </c>
      <c r="B64" s="189" t="s">
        <v>734</v>
      </c>
      <c r="C64" s="2">
        <v>4</v>
      </c>
      <c r="D64" s="2">
        <v>1</v>
      </c>
      <c r="E64" s="2">
        <v>1</v>
      </c>
      <c r="F64" s="2">
        <f t="shared" si="9"/>
        <v>6</v>
      </c>
      <c r="I64" s="227">
        <f>SUM(I58:I63)</f>
        <v>58</v>
      </c>
      <c r="J64" s="227">
        <f t="shared" ref="J64:K64" si="11">SUM(J58:J63)</f>
        <v>19</v>
      </c>
      <c r="K64" s="227">
        <f t="shared" si="11"/>
        <v>33</v>
      </c>
      <c r="L64" s="180">
        <f>K64+J64+I64</f>
        <v>110</v>
      </c>
    </row>
    <row r="65" spans="1:13" ht="16.5" thickTop="1" thickBot="1" x14ac:dyDescent="0.3">
      <c r="A65" s="143" t="s">
        <v>125</v>
      </c>
      <c r="B65" s="200" t="s">
        <v>738</v>
      </c>
      <c r="C65" s="2">
        <v>1</v>
      </c>
      <c r="D65" s="2">
        <v>3</v>
      </c>
      <c r="E65" s="2">
        <v>1</v>
      </c>
      <c r="F65" s="2">
        <f t="shared" si="9"/>
        <v>5</v>
      </c>
      <c r="H65">
        <f>SUM(H58:H63)</f>
        <v>16</v>
      </c>
      <c r="I65" s="226">
        <f>SUM(I58:I63)/7</f>
        <v>8.2857142857142865</v>
      </c>
      <c r="J65" s="226">
        <f>SUM(J58:J63)/7</f>
        <v>2.7142857142857144</v>
      </c>
      <c r="K65" s="226">
        <f>SUM(K58:K63)/7</f>
        <v>4.7142857142857144</v>
      </c>
      <c r="L65" s="180"/>
    </row>
    <row r="66" spans="1:13" ht="15.75" thickTop="1" x14ac:dyDescent="0.25">
      <c r="A66" s="198" t="s">
        <v>135</v>
      </c>
      <c r="B66" s="197" t="s">
        <v>367</v>
      </c>
      <c r="C66" s="2">
        <v>4</v>
      </c>
      <c r="D66" s="2">
        <v>5</v>
      </c>
      <c r="E66" s="2">
        <v>0</v>
      </c>
      <c r="F66" s="2">
        <f t="shared" si="9"/>
        <v>9</v>
      </c>
    </row>
    <row r="67" spans="1:13" x14ac:dyDescent="0.25">
      <c r="A67" s="19" t="s">
        <v>146</v>
      </c>
      <c r="B67" s="185" t="s">
        <v>342</v>
      </c>
      <c r="C67" s="2">
        <v>2</v>
      </c>
      <c r="D67" s="2">
        <v>1</v>
      </c>
      <c r="E67" s="2">
        <v>3</v>
      </c>
      <c r="F67" s="2">
        <f t="shared" si="9"/>
        <v>6</v>
      </c>
    </row>
    <row r="68" spans="1:13" x14ac:dyDescent="0.25">
      <c r="A68" s="6" t="s">
        <v>152</v>
      </c>
      <c r="B68" s="193" t="s">
        <v>737</v>
      </c>
      <c r="C68" s="2">
        <v>4</v>
      </c>
      <c r="D68" s="2">
        <v>3</v>
      </c>
      <c r="E68" s="2">
        <v>3</v>
      </c>
      <c r="F68" s="2">
        <f t="shared" si="9"/>
        <v>10</v>
      </c>
    </row>
    <row r="69" spans="1:13" x14ac:dyDescent="0.25">
      <c r="A69" s="6" t="s">
        <v>165</v>
      </c>
      <c r="B69" s="193" t="s">
        <v>372</v>
      </c>
      <c r="C69" s="2">
        <v>3</v>
      </c>
      <c r="D69" s="2">
        <v>0</v>
      </c>
      <c r="E69" s="2">
        <v>4</v>
      </c>
      <c r="F69" s="2">
        <f t="shared" si="9"/>
        <v>7</v>
      </c>
    </row>
    <row r="70" spans="1:13" x14ac:dyDescent="0.25">
      <c r="A70" s="190" t="s">
        <v>174</v>
      </c>
      <c r="B70" s="189" t="s">
        <v>734</v>
      </c>
      <c r="C70" s="2">
        <v>6</v>
      </c>
      <c r="D70" s="2">
        <v>0</v>
      </c>
      <c r="E70" s="2">
        <v>0</v>
      </c>
      <c r="F70" s="2">
        <f t="shared" si="9"/>
        <v>6</v>
      </c>
      <c r="H70" t="s">
        <v>771</v>
      </c>
    </row>
    <row r="71" spans="1:13" x14ac:dyDescent="0.25">
      <c r="A71" s="19" t="s">
        <v>182</v>
      </c>
      <c r="B71" s="185" t="s">
        <v>342</v>
      </c>
      <c r="C71" s="2">
        <v>3</v>
      </c>
      <c r="D71" s="2">
        <v>1</v>
      </c>
      <c r="E71" s="2">
        <v>2</v>
      </c>
      <c r="F71" s="2">
        <f t="shared" si="9"/>
        <v>6</v>
      </c>
      <c r="H71" s="105" t="s">
        <v>848</v>
      </c>
      <c r="I71" s="105" t="s">
        <v>278</v>
      </c>
      <c r="J71" s="105" t="s">
        <v>286</v>
      </c>
      <c r="K71" s="105" t="s">
        <v>283</v>
      </c>
      <c r="L71" s="105" t="s">
        <v>504</v>
      </c>
    </row>
    <row r="72" spans="1:13" ht="15.75" thickBot="1" x14ac:dyDescent="0.3">
      <c r="C72" s="23">
        <f>SUM(C55:C71)</f>
        <v>59</v>
      </c>
      <c r="D72" s="23">
        <f>SUM(D55:D71)</f>
        <v>22</v>
      </c>
      <c r="E72" s="23">
        <f>SUM(E55:E71)</f>
        <v>34</v>
      </c>
      <c r="F72" s="23">
        <f>SUM(C72:E72)</f>
        <v>115</v>
      </c>
      <c r="H72">
        <v>2</v>
      </c>
      <c r="I72" s="180">
        <f t="shared" ref="I72:I77" si="12">I58/H58</f>
        <v>3</v>
      </c>
      <c r="J72" s="180">
        <f t="shared" ref="J72:J77" si="13">J58/H58</f>
        <v>0</v>
      </c>
      <c r="K72" s="180">
        <f t="shared" ref="K72:K77" si="14">K58/H58</f>
        <v>2</v>
      </c>
      <c r="L72" s="180">
        <f>(K72+J72+I72)</f>
        <v>5</v>
      </c>
      <c r="M72" t="s">
        <v>731</v>
      </c>
    </row>
    <row r="73" spans="1:13" ht="15.75" thickTop="1" x14ac:dyDescent="0.25">
      <c r="H73">
        <v>3</v>
      </c>
      <c r="I73" s="228">
        <f t="shared" si="12"/>
        <v>3.6666666666666665</v>
      </c>
      <c r="J73" s="228">
        <f t="shared" si="13"/>
        <v>2</v>
      </c>
      <c r="K73" s="228">
        <f t="shared" si="14"/>
        <v>0.66666666666666663</v>
      </c>
      <c r="L73" s="180">
        <f>(K73+J73+I73)</f>
        <v>6.333333333333333</v>
      </c>
      <c r="M73" t="s">
        <v>733</v>
      </c>
    </row>
    <row r="74" spans="1:13" x14ac:dyDescent="0.25">
      <c r="H74">
        <v>2</v>
      </c>
      <c r="I74" s="228">
        <f t="shared" si="12"/>
        <v>4</v>
      </c>
      <c r="J74" s="228">
        <f t="shared" si="13"/>
        <v>1</v>
      </c>
      <c r="K74" s="228">
        <f t="shared" si="14"/>
        <v>1.5</v>
      </c>
      <c r="L74" s="180">
        <f>(K74+J74+I74)</f>
        <v>6.5</v>
      </c>
      <c r="M74" t="s">
        <v>732</v>
      </c>
    </row>
    <row r="75" spans="1:13" x14ac:dyDescent="0.25">
      <c r="H75">
        <v>3</v>
      </c>
      <c r="I75" s="228">
        <f t="shared" si="12"/>
        <v>4.666666666666667</v>
      </c>
      <c r="J75" s="228">
        <f t="shared" si="13"/>
        <v>1</v>
      </c>
      <c r="K75" s="228">
        <f t="shared" si="14"/>
        <v>1.6666666666666667</v>
      </c>
      <c r="L75" s="180">
        <f t="shared" ref="L75" si="15">(K75+J75+I75)</f>
        <v>7.3333333333333339</v>
      </c>
      <c r="M75" t="s">
        <v>734</v>
      </c>
    </row>
    <row r="76" spans="1:13" x14ac:dyDescent="0.25">
      <c r="H76">
        <v>3</v>
      </c>
      <c r="I76" s="180">
        <f t="shared" si="12"/>
        <v>3</v>
      </c>
      <c r="J76" s="180">
        <f t="shared" si="13"/>
        <v>1.3333333333333333</v>
      </c>
      <c r="K76" s="180">
        <f t="shared" si="14"/>
        <v>3</v>
      </c>
      <c r="L76" s="180">
        <f>(K76+J76+I76)</f>
        <v>7.333333333333333</v>
      </c>
      <c r="M76" t="s">
        <v>342</v>
      </c>
    </row>
    <row r="77" spans="1:13" x14ac:dyDescent="0.25">
      <c r="H77">
        <v>3</v>
      </c>
      <c r="I77" s="180">
        <f t="shared" si="12"/>
        <v>3.3333333333333335</v>
      </c>
      <c r="J77" s="180">
        <f t="shared" si="13"/>
        <v>1.3333333333333333</v>
      </c>
      <c r="K77" s="180">
        <f t="shared" si="14"/>
        <v>3.3333333333333335</v>
      </c>
      <c r="L77" s="180">
        <f>(K77+J77+I77)</f>
        <v>8</v>
      </c>
      <c r="M77" t="s">
        <v>730</v>
      </c>
    </row>
  </sheetData>
  <sortState ref="H69:L75">
    <sortCondition ref="L69:L75"/>
  </sortState>
  <pageMargins left="0.7" right="0.7" top="0.75" bottom="0.75" header="0.3" footer="0.3"/>
  <pageSetup paperSize="9" orientation="portrait" r:id="rId1"/>
  <ignoredErrors>
    <ignoredError sqref="F4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 &amp; type sympts E9 E10 P22 P23</vt:lpstr>
      <vt:lpstr>Total Expert Description</vt:lpstr>
      <vt:lpstr>Total Patient Description</vt:lpstr>
      <vt:lpstr>Total # &amp; Type </vt:lpstr>
      <vt:lpstr>Lists</vt:lpstr>
      <vt:lpstr>Gender-profession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Sally King</dc:creator>
  <cp:lastModifiedBy>Sally King</cp:lastModifiedBy>
  <dcterms:created xsi:type="dcterms:W3CDTF">2020-04-24T10:25:08Z</dcterms:created>
  <dcterms:modified xsi:type="dcterms:W3CDTF">2020-10-08T19:56:59Z</dcterms:modified>
</cp:coreProperties>
</file>