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360" yWindow="120" windowWidth="18200" windowHeight="8220"/>
  </bookViews>
  <sheets>
    <sheet name="Description" sheetId="3" r:id="rId1"/>
    <sheet name="calculations" sheetId="1" r:id="rId2"/>
    <sheet name="summary table" sheetId="2" r:id="rId3"/>
  </sheets>
  <definedNames>
    <definedName name="_xlnm._FilterDatabase" localSheetId="1" hidden="1">calculations!$B$3:$C$6</definedName>
    <definedName name="EU_wide_reductions_in_Phase_II___m_tCO2">calculations!$J$5:$J$10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C38" i="1"/>
  <c r="C39" i="1"/>
  <c r="C12" i="1"/>
  <c r="C13" i="1"/>
  <c r="C5" i="1"/>
  <c r="C6" i="1"/>
  <c r="C7" i="1"/>
  <c r="C24" i="1"/>
  <c r="C50" i="1"/>
  <c r="C51" i="1"/>
  <c r="C52" i="1"/>
  <c r="E54" i="1"/>
  <c r="D54" i="1"/>
  <c r="C54" i="1"/>
  <c r="F54" i="1"/>
  <c r="C15" i="1"/>
  <c r="C16" i="1"/>
  <c r="F15" i="1"/>
  <c r="F16" i="1"/>
  <c r="E15" i="1"/>
  <c r="E16" i="1"/>
  <c r="D15" i="1"/>
  <c r="D16" i="1"/>
  <c r="E41" i="1"/>
  <c r="D41" i="1"/>
  <c r="C41" i="1"/>
  <c r="F41" i="1"/>
  <c r="C25" i="1"/>
  <c r="C26" i="1"/>
  <c r="E17" i="1"/>
  <c r="D3" i="2"/>
  <c r="E18" i="1"/>
  <c r="C17" i="1"/>
  <c r="B3" i="2"/>
  <c r="C18" i="1"/>
  <c r="D17" i="1"/>
  <c r="C3" i="2"/>
  <c r="D18" i="1"/>
  <c r="F17" i="1"/>
  <c r="E3" i="2"/>
  <c r="F18" i="1"/>
  <c r="C42" i="1"/>
  <c r="D42" i="1"/>
  <c r="E42" i="1"/>
  <c r="F42" i="1"/>
  <c r="E28" i="1"/>
  <c r="E29" i="1"/>
  <c r="D28" i="1"/>
  <c r="D29" i="1"/>
  <c r="C28" i="1"/>
  <c r="C29" i="1"/>
  <c r="F28" i="1"/>
  <c r="F29" i="1"/>
  <c r="F19" i="1"/>
  <c r="F20" i="1"/>
  <c r="E4" i="2"/>
  <c r="C19" i="1"/>
  <c r="C20" i="1"/>
  <c r="B4" i="2"/>
  <c r="D19" i="1"/>
  <c r="D20" i="1"/>
  <c r="C4" i="2"/>
  <c r="E19" i="1"/>
  <c r="E20" i="1"/>
  <c r="D4" i="2"/>
  <c r="E43" i="1"/>
  <c r="D11" i="2"/>
  <c r="E44" i="1"/>
  <c r="C43" i="1"/>
  <c r="B11" i="2"/>
  <c r="C44" i="1"/>
  <c r="F43" i="1"/>
  <c r="F44" i="1"/>
  <c r="D43" i="1"/>
  <c r="C11" i="2"/>
  <c r="D44" i="1"/>
  <c r="E30" i="1"/>
  <c r="D7" i="2"/>
  <c r="E31" i="1"/>
  <c r="F30" i="1"/>
  <c r="E7" i="2"/>
  <c r="F31" i="1"/>
  <c r="C30" i="1"/>
  <c r="B7" i="2"/>
  <c r="C31" i="1"/>
  <c r="D30" i="1"/>
  <c r="C7" i="2"/>
  <c r="D31" i="1"/>
  <c r="C55" i="1"/>
  <c r="C57" i="1"/>
  <c r="E55" i="1"/>
  <c r="E57" i="1"/>
  <c r="F55" i="1"/>
  <c r="F57" i="1"/>
  <c r="D55" i="1"/>
  <c r="D57" i="1"/>
  <c r="E11" i="2"/>
  <c r="F58" i="1"/>
  <c r="F59" i="1"/>
  <c r="E58" i="1"/>
  <c r="E59" i="1"/>
  <c r="D16" i="2"/>
  <c r="C32" i="1"/>
  <c r="C33" i="1"/>
  <c r="B8" i="2"/>
  <c r="E32" i="1"/>
  <c r="E33" i="1"/>
  <c r="D8" i="2"/>
  <c r="F45" i="1"/>
  <c r="F46" i="1"/>
  <c r="E12" i="2"/>
  <c r="E45" i="1"/>
  <c r="E46" i="1"/>
  <c r="D12" i="2"/>
  <c r="D58" i="1"/>
  <c r="D59" i="1"/>
  <c r="C16" i="2"/>
  <c r="D32" i="1"/>
  <c r="D33" i="1"/>
  <c r="C8" i="2"/>
  <c r="F32" i="1"/>
  <c r="F33" i="1"/>
  <c r="E8" i="2"/>
  <c r="D45" i="1"/>
  <c r="D46" i="1"/>
  <c r="C12" i="2"/>
  <c r="C45" i="1"/>
  <c r="C46" i="1"/>
  <c r="B12" i="2"/>
  <c r="C58" i="1"/>
  <c r="C59" i="1"/>
  <c r="B16" i="2"/>
  <c r="F56" i="1"/>
  <c r="E15" i="2"/>
  <c r="E56" i="1"/>
  <c r="D15" i="2"/>
  <c r="C56" i="1"/>
  <c r="B15" i="2"/>
  <c r="D56" i="1"/>
  <c r="C15" i="2"/>
  <c r="E16" i="2"/>
</calcChain>
</file>

<file path=xl/sharedStrings.xml><?xml version="1.0" encoding="utf-8"?>
<sst xmlns="http://schemas.openxmlformats.org/spreadsheetml/2006/main" count="84" uniqueCount="49">
  <si>
    <t>IRELAND</t>
  </si>
  <si>
    <t>FRANCE</t>
  </si>
  <si>
    <t>EU TOTAL</t>
  </si>
  <si>
    <t>UK</t>
  </si>
  <si>
    <t>Parameters</t>
  </si>
  <si>
    <t>Abatement target</t>
  </si>
  <si>
    <t>in 2020</t>
  </si>
  <si>
    <t>Carbon price (Eur/t)</t>
  </si>
  <si>
    <t xml:space="preserve">Cost of carry </t>
  </si>
  <si>
    <t>today</t>
  </si>
  <si>
    <t>EU-wide MAC slope, s (Euro/t^2)</t>
  </si>
  <si>
    <t>EU-wide baseline emissions (m tCO2)</t>
  </si>
  <si>
    <t>Baseline emissions (m tCO2)</t>
  </si>
  <si>
    <t>Emission reductions in Phase II  (m tCO2)</t>
  </si>
  <si>
    <t>Slope of MAC curve, s (Euro/t^2)</t>
  </si>
  <si>
    <t xml:space="preserve">Effects of a unilateral French tax of </t>
  </si>
  <si>
    <t>Effect on EU-wide demand for emissions reductions (m tCO2)</t>
  </si>
  <si>
    <t>Abatement cost data</t>
  </si>
  <si>
    <t>Ireland + France + UK</t>
  </si>
  <si>
    <t xml:space="preserve">Effects of a unilateral tax of </t>
  </si>
  <si>
    <t xml:space="preserve">Effects of a unilateral UK tax of </t>
  </si>
  <si>
    <t xml:space="preserve">Effects of a unilateral Irish tax of </t>
  </si>
  <si>
    <r>
      <t>Unilateral effect on EU carbon price (</t>
    </r>
    <r>
      <rPr>
        <sz val="11"/>
        <color indexed="8"/>
        <rFont val="Times New Roman"/>
        <family val="1"/>
      </rPr>
      <t>Δ</t>
    </r>
    <r>
      <rPr>
        <sz val="11"/>
        <color theme="1"/>
        <rFont val="Calibri"/>
        <family val="2"/>
        <scheme val="minor"/>
      </rPr>
      <t>Euros),2020</t>
    </r>
  </si>
  <si>
    <r>
      <t>Unilateral effect on EU carbon price (</t>
    </r>
    <r>
      <rPr>
        <sz val="11"/>
        <color indexed="8"/>
        <rFont val="Times New Roman"/>
        <family val="1"/>
      </rPr>
      <t>Δ</t>
    </r>
    <r>
      <rPr>
        <sz val="11"/>
        <color theme="1"/>
        <rFont val="Calibri"/>
        <family val="2"/>
        <scheme val="minor"/>
      </rPr>
      <t>Euros),2010</t>
    </r>
  </si>
  <si>
    <t>where e0 are emissions rel. to 2005</t>
  </si>
  <si>
    <t xml:space="preserve">Assume Costs of s/2*(eo-e)^2 </t>
  </si>
  <si>
    <t>Comment</t>
  </si>
  <si>
    <t xml:space="preserve">from FOC: s* (e0 - e) = p </t>
  </si>
  <si>
    <t>equal shift in Irish MAC curve</t>
  </si>
  <si>
    <t>discounted back at cost of carry</t>
  </si>
  <si>
    <t>from FOC:  e0-e = p/s</t>
  </si>
  <si>
    <t>e0</t>
  </si>
  <si>
    <t>e0-e</t>
  </si>
  <si>
    <t>change in e times slope</t>
  </si>
  <si>
    <t>EU-wide welfare costs (mEur)</t>
  </si>
  <si>
    <t>Revised Irish emission reductions in Phase II (mtCO2, 2020)</t>
  </si>
  <si>
    <t>EU-wide reductions in Phase II  (m tCO2, 2020)</t>
  </si>
  <si>
    <t>Emission reductions in Phase II  (m tCO2, 2020)</t>
  </si>
  <si>
    <t>Increase in EU-wide compliance costs (%)</t>
  </si>
  <si>
    <t>Revised French emission reductions in Phase II (mtCO2, 2020)</t>
  </si>
  <si>
    <t>EU-wide compliance costs (mEur), 2020</t>
  </si>
  <si>
    <t>Revised UK emission reductions in Phase II (mtCO2, 2020)</t>
  </si>
  <si>
    <t>Revised UK-F-Ire emission reductions in Phase II (mtCO2, 2020)</t>
  </si>
  <si>
    <t>sum of Irish cost plus (EU-Ireland); note that s for Rest of EU is not s for EU</t>
  </si>
  <si>
    <t>Ireland</t>
  </si>
  <si>
    <t>France</t>
  </si>
  <si>
    <t>Increase in EU-wide compliance costs by 2020 (%)</t>
  </si>
  <si>
    <t>Unilateral effect on EU carbon price in 2010 (ΔEuros)</t>
  </si>
  <si>
    <t>• Paper 4 is a mostly theoretical paper, which includes one table with illustrative simulations. The spreadsheet containing those simulations is described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</si>
</sst>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0.0"/>
    <numFmt numFmtId="167" formatCode="0.0000"/>
    <numFmt numFmtId="168" formatCode="0.000"/>
    <numFmt numFmtId="169" formatCode="[$€-2]\ #,##0.00"/>
    <numFmt numFmtId="170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7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2" fontId="8" fillId="0" borderId="0" xfId="0" applyNumberFormat="1" applyFont="1"/>
    <xf numFmtId="169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2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49" fontId="1" fillId="0" borderId="0" xfId="0" applyNumberFormat="1" applyFont="1" applyAlignment="1"/>
    <xf numFmtId="0" fontId="7" fillId="0" borderId="0" xfId="0" applyFont="1"/>
    <xf numFmtId="0" fontId="0" fillId="0" borderId="0" xfId="0" applyFill="1"/>
    <xf numFmtId="165" fontId="0" fillId="0" borderId="0" xfId="2" applyNumberFormat="1" applyFont="1" applyFill="1"/>
    <xf numFmtId="168" fontId="0" fillId="0" borderId="0" xfId="2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9" fillId="0" borderId="0" xfId="0" applyFont="1"/>
    <xf numFmtId="0" fontId="0" fillId="0" borderId="0" xfId="0" quotePrefix="1"/>
    <xf numFmtId="10" fontId="0" fillId="0" borderId="0" xfId="0" applyNumberFormat="1" applyAlignment="1">
      <alignment horizontal="center"/>
    </xf>
    <xf numFmtId="3" fontId="0" fillId="0" borderId="0" xfId="2" applyNumberFormat="1" applyFont="1" applyAlignment="1">
      <alignment horizontal="center"/>
    </xf>
    <xf numFmtId="0" fontId="0" fillId="2" borderId="7" xfId="0" quotePrefix="1" applyFill="1" applyBorder="1"/>
    <xf numFmtId="166" fontId="0" fillId="2" borderId="0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0" fontId="7" fillId="0" borderId="0" xfId="0" applyFont="1" applyAlignment="1">
      <alignment wrapText="1"/>
    </xf>
    <xf numFmtId="169" fontId="7" fillId="0" borderId="0" xfId="0" applyNumberFormat="1" applyFont="1" applyAlignment="1">
      <alignment horizontal="center"/>
    </xf>
    <xf numFmtId="169" fontId="7" fillId="0" borderId="0" xfId="1" applyNumberFormat="1" applyFont="1" applyAlignment="1">
      <alignment horizontal="center"/>
    </xf>
    <xf numFmtId="10" fontId="0" fillId="0" borderId="0" xfId="0" applyNumberFormat="1"/>
    <xf numFmtId="2" fontId="0" fillId="0" borderId="0" xfId="0" applyNumberFormat="1"/>
    <xf numFmtId="17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abSelected="1" workbookViewId="0">
      <selection activeCell="K6" sqref="K6"/>
    </sheetView>
  </sheetViews>
  <sheetFormatPr baseColWidth="10" defaultColWidth="8.83203125" defaultRowHeight="14" x14ac:dyDescent="0"/>
  <sheetData>
    <row r="2" spans="1:1">
      <c r="A2" t="s">
        <v>48</v>
      </c>
    </row>
  </sheetData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workbookViewId="0">
      <selection sqref="A1:XFD1"/>
    </sheetView>
  </sheetViews>
  <sheetFormatPr baseColWidth="10" defaultColWidth="8.83203125" defaultRowHeight="14" x14ac:dyDescent="0"/>
  <cols>
    <col min="1" max="1" width="5.5" customWidth="1"/>
    <col min="2" max="2" width="60.5" customWidth="1"/>
    <col min="3" max="6" width="13.1640625" customWidth="1"/>
    <col min="7" max="7" width="32.1640625" customWidth="1"/>
    <col min="8" max="8" width="10.83203125" customWidth="1"/>
    <col min="9" max="9" width="8.83203125" customWidth="1"/>
  </cols>
  <sheetData>
    <row r="2" spans="1:10">
      <c r="C2" s="17"/>
      <c r="G2" s="6" t="s">
        <v>4</v>
      </c>
      <c r="H2" s="7"/>
      <c r="I2" s="8"/>
    </row>
    <row r="3" spans="1:10">
      <c r="A3" s="4" t="s">
        <v>2</v>
      </c>
      <c r="C3" s="17"/>
      <c r="G3" s="9" t="s">
        <v>25</v>
      </c>
      <c r="H3" s="10"/>
      <c r="I3" s="11"/>
    </row>
    <row r="4" spans="1:10">
      <c r="B4" t="s">
        <v>11</v>
      </c>
      <c r="C4" s="18">
        <v>2000</v>
      </c>
      <c r="D4" s="1"/>
      <c r="E4" s="1"/>
      <c r="G4" s="9" t="s">
        <v>24</v>
      </c>
      <c r="H4" s="10"/>
      <c r="I4" s="11"/>
    </row>
    <row r="5" spans="1:10">
      <c r="B5" t="s">
        <v>36</v>
      </c>
      <c r="C5" s="19">
        <f>C4*$H$8</f>
        <v>160</v>
      </c>
      <c r="D5" s="5"/>
      <c r="E5" s="5"/>
      <c r="F5" s="42"/>
      <c r="G5" s="9" t="s">
        <v>7</v>
      </c>
      <c r="H5" s="35">
        <v>27.5</v>
      </c>
      <c r="I5" s="11" t="s">
        <v>6</v>
      </c>
    </row>
    <row r="6" spans="1:10">
      <c r="B6" t="s">
        <v>10</v>
      </c>
      <c r="C6" s="20">
        <f>$H$5/C5</f>
        <v>0.171875</v>
      </c>
      <c r="D6" s="13"/>
      <c r="E6" s="13"/>
      <c r="F6" s="41"/>
      <c r="G6" s="9" t="s">
        <v>8</v>
      </c>
      <c r="H6" s="36">
        <v>0.06</v>
      </c>
      <c r="I6" s="11"/>
    </row>
    <row r="7" spans="1:10">
      <c r="B7" t="s">
        <v>34</v>
      </c>
      <c r="C7" s="18">
        <f>C6/2*C5^2</f>
        <v>2200</v>
      </c>
      <c r="G7" s="9" t="s">
        <v>7</v>
      </c>
      <c r="H7" s="35">
        <f>H5*(1+H6)^-10</f>
        <v>15.35585636516574</v>
      </c>
      <c r="I7" s="11" t="s">
        <v>9</v>
      </c>
    </row>
    <row r="8" spans="1:10">
      <c r="C8" s="17"/>
      <c r="G8" s="12" t="s">
        <v>5</v>
      </c>
      <c r="H8" s="37">
        <v>0.08</v>
      </c>
      <c r="I8" s="34"/>
    </row>
    <row r="9" spans="1:10">
      <c r="A9" s="4" t="s">
        <v>0</v>
      </c>
      <c r="C9" s="17"/>
    </row>
    <row r="10" spans="1:10">
      <c r="A10" s="4"/>
      <c r="B10" s="23" t="s">
        <v>17</v>
      </c>
      <c r="C10" s="17"/>
      <c r="G10" s="30" t="s">
        <v>26</v>
      </c>
    </row>
    <row r="11" spans="1:10">
      <c r="B11" t="s">
        <v>12</v>
      </c>
      <c r="C11" s="17">
        <v>22</v>
      </c>
      <c r="G11" t="s">
        <v>31</v>
      </c>
    </row>
    <row r="12" spans="1:10">
      <c r="B12" t="s">
        <v>37</v>
      </c>
      <c r="C12" s="19">
        <f>C11*$H$8</f>
        <v>1.76</v>
      </c>
      <c r="D12" s="5"/>
      <c r="E12" s="5"/>
      <c r="G12" t="s">
        <v>32</v>
      </c>
    </row>
    <row r="13" spans="1:10">
      <c r="B13" t="s">
        <v>14</v>
      </c>
      <c r="C13" s="20">
        <f>$H$5/C12</f>
        <v>15.625</v>
      </c>
      <c r="D13" s="13"/>
      <c r="E13" s="13"/>
      <c r="G13" s="31" t="s">
        <v>27</v>
      </c>
    </row>
    <row r="14" spans="1:10">
      <c r="B14" s="16" t="s">
        <v>21</v>
      </c>
      <c r="C14" s="14">
        <v>5</v>
      </c>
      <c r="D14" s="15">
        <v>10</v>
      </c>
      <c r="E14" s="15">
        <v>15</v>
      </c>
      <c r="F14" s="14">
        <v>20</v>
      </c>
    </row>
    <row r="15" spans="1:10">
      <c r="B15" s="3" t="s">
        <v>16</v>
      </c>
      <c r="C15" s="21">
        <f>-C14/$C$13</f>
        <v>-0.32</v>
      </c>
      <c r="D15" s="21">
        <f>-D14/$C$13</f>
        <v>-0.64</v>
      </c>
      <c r="E15" s="21">
        <f>-E14/$C$13</f>
        <v>-0.96</v>
      </c>
      <c r="F15" s="21">
        <f>-F14/$C$13</f>
        <v>-1.28</v>
      </c>
      <c r="G15" t="s">
        <v>28</v>
      </c>
    </row>
    <row r="16" spans="1:10">
      <c r="B16" s="3" t="s">
        <v>22</v>
      </c>
      <c r="C16" s="22">
        <f>C15*$C$6</f>
        <v>-5.5E-2</v>
      </c>
      <c r="D16" s="22">
        <f>D15*$C$6</f>
        <v>-0.11</v>
      </c>
      <c r="E16" s="22">
        <f>E15*$C$6</f>
        <v>-0.16499999999999998</v>
      </c>
      <c r="F16" s="22">
        <f>F15*$C$6</f>
        <v>-0.22</v>
      </c>
      <c r="G16" t="s">
        <v>33</v>
      </c>
      <c r="H16" s="26"/>
      <c r="I16" s="26"/>
      <c r="J16" s="26"/>
    </row>
    <row r="17" spans="1:10">
      <c r="B17" s="3" t="s">
        <v>23</v>
      </c>
      <c r="C17" s="22">
        <f>C16*(1+$H$6)^-10</f>
        <v>-3.0711712730331481E-2</v>
      </c>
      <c r="D17" s="22">
        <f>D16*(1+$H$6)^-10</f>
        <v>-6.1423425460662963E-2</v>
      </c>
      <c r="E17" s="22">
        <f>E16*(1+$H$6)^-10</f>
        <v>-9.2135138190994434E-2</v>
      </c>
      <c r="F17" s="22">
        <f>F16*(1+$H$6)^-10</f>
        <v>-0.12284685092132593</v>
      </c>
      <c r="G17" t="s">
        <v>29</v>
      </c>
      <c r="H17" s="26"/>
      <c r="I17" s="26"/>
      <c r="J17" s="26"/>
    </row>
    <row r="18" spans="1:10">
      <c r="B18" s="3" t="s">
        <v>35</v>
      </c>
      <c r="C18" s="22">
        <f>($H$5-C16+C14)/$C13</f>
        <v>2.08352</v>
      </c>
      <c r="D18" s="22">
        <f>($H$5-D16+D14)/$C13</f>
        <v>2.4070399999999998</v>
      </c>
      <c r="E18" s="22">
        <f>($H$5-E16+E14)/$C13</f>
        <v>2.7305600000000001</v>
      </c>
      <c r="F18" s="22">
        <f>($H$5-F16+F14)/$C13</f>
        <v>3.0540799999999999</v>
      </c>
      <c r="G18" t="s">
        <v>30</v>
      </c>
      <c r="H18" s="26"/>
      <c r="I18" s="26"/>
      <c r="J18" s="26"/>
    </row>
    <row r="19" spans="1:10">
      <c r="B19" s="3" t="s">
        <v>40</v>
      </c>
      <c r="C19" s="33">
        <f>$C13/2*C18^2+$H$5/($C$5-$C12)/2*($C$5-C18)^2</f>
        <v>2200.8267915065726</v>
      </c>
      <c r="D19" s="33">
        <f>$C13/2*D18^2+$H$5/($C$5-$C12)/2*($C$5-D18)^2</f>
        <v>2203.3071660262895</v>
      </c>
      <c r="E19" s="33">
        <f>$C13/2*E18^2+$H$5/($C$5-$C12)/2*($C$5-E18)^2</f>
        <v>2207.4411235591506</v>
      </c>
      <c r="F19" s="33">
        <f>$C13/2*F18^2+$H$5/($C$5-$C12)/2*($C$5-F18)^2</f>
        <v>2213.2286641051569</v>
      </c>
      <c r="G19" t="s">
        <v>43</v>
      </c>
      <c r="H19" s="26"/>
      <c r="I19" s="26"/>
      <c r="J19" s="26"/>
    </row>
    <row r="20" spans="1:10">
      <c r="B20" s="2" t="s">
        <v>38</v>
      </c>
      <c r="C20" s="32">
        <f>(C19/$C$7-1)</f>
        <v>3.7581432116939872E-4</v>
      </c>
      <c r="D20" s="32">
        <f>(D19/$C$7-1)</f>
        <v>1.5032572846769288E-3</v>
      </c>
      <c r="E20" s="32">
        <f>(E19/$C$7-1)</f>
        <v>3.3823288905230342E-3</v>
      </c>
      <c r="F20" s="32">
        <f>(F19/$C$7-1)</f>
        <v>6.013029138707715E-3</v>
      </c>
      <c r="G20" s="3"/>
      <c r="H20" s="27"/>
      <c r="I20" s="27"/>
      <c r="J20" s="26"/>
    </row>
    <row r="21" spans="1:10">
      <c r="B21" s="2"/>
      <c r="C21" s="29"/>
      <c r="G21" s="3"/>
      <c r="H21" s="27"/>
      <c r="I21" s="27"/>
      <c r="J21" s="26"/>
    </row>
    <row r="22" spans="1:10">
      <c r="A22" s="24" t="s">
        <v>1</v>
      </c>
      <c r="C22" s="17"/>
      <c r="G22" s="3"/>
      <c r="H22" s="27"/>
      <c r="I22" s="27"/>
      <c r="J22" s="26"/>
    </row>
    <row r="23" spans="1:10">
      <c r="B23" s="23" t="s">
        <v>17</v>
      </c>
      <c r="C23" s="17"/>
      <c r="G23" s="3"/>
      <c r="H23" s="27"/>
      <c r="I23" s="27"/>
      <c r="J23" s="26"/>
    </row>
    <row r="24" spans="1:10">
      <c r="B24" t="s">
        <v>12</v>
      </c>
      <c r="C24" s="17">
        <f>131</f>
        <v>131</v>
      </c>
      <c r="H24" s="27"/>
      <c r="I24" s="27"/>
      <c r="J24" s="26"/>
    </row>
    <row r="25" spans="1:10">
      <c r="B25" t="s">
        <v>13</v>
      </c>
      <c r="C25" s="19">
        <f>C24*$H$8</f>
        <v>10.48</v>
      </c>
      <c r="D25" s="5"/>
      <c r="E25" s="5"/>
      <c r="H25" s="27"/>
      <c r="I25" s="27"/>
      <c r="J25" s="26"/>
    </row>
    <row r="26" spans="1:10">
      <c r="B26" t="s">
        <v>14</v>
      </c>
      <c r="C26" s="20">
        <f>$H$5/C25</f>
        <v>2.6240458015267176</v>
      </c>
      <c r="D26" s="13"/>
      <c r="E26" s="13"/>
      <c r="H26" s="27"/>
      <c r="I26" s="27"/>
      <c r="J26" s="26"/>
    </row>
    <row r="27" spans="1:10">
      <c r="B27" s="16" t="s">
        <v>15</v>
      </c>
      <c r="C27" s="14">
        <v>5</v>
      </c>
      <c r="D27" s="15">
        <v>10</v>
      </c>
      <c r="E27" s="15">
        <v>15</v>
      </c>
      <c r="F27" s="14">
        <v>20</v>
      </c>
      <c r="H27" s="27"/>
      <c r="I27" s="27"/>
      <c r="J27" s="26"/>
    </row>
    <row r="28" spans="1:10">
      <c r="B28" s="3" t="s">
        <v>16</v>
      </c>
      <c r="C28" s="21">
        <f>-C27/$C$26</f>
        <v>-1.9054545454545455</v>
      </c>
      <c r="D28" s="21">
        <f>-D27/$C$26</f>
        <v>-3.810909090909091</v>
      </c>
      <c r="E28" s="21">
        <f>-E27/$C$26</f>
        <v>-5.7163636363636359</v>
      </c>
      <c r="F28" s="21">
        <f>-F27/$C$26</f>
        <v>-7.621818181818182</v>
      </c>
      <c r="H28" s="27"/>
      <c r="I28" s="27"/>
      <c r="J28" s="26"/>
    </row>
    <row r="29" spans="1:10">
      <c r="B29" s="3" t="s">
        <v>22</v>
      </c>
      <c r="C29" s="22">
        <f>C28*$C$6</f>
        <v>-0.32750000000000001</v>
      </c>
      <c r="D29" s="22">
        <f>D28*$C$6</f>
        <v>-0.65500000000000003</v>
      </c>
      <c r="E29" s="22">
        <f>E28*$C$6</f>
        <v>-0.98249999999999993</v>
      </c>
      <c r="F29" s="22">
        <f>F28*$C$6</f>
        <v>-1.31</v>
      </c>
      <c r="H29" s="27"/>
      <c r="I29" s="27"/>
      <c r="J29" s="26"/>
    </row>
    <row r="30" spans="1:10">
      <c r="B30" s="3" t="s">
        <v>23</v>
      </c>
      <c r="C30" s="22">
        <f>C29*(1+$H$6)^-10</f>
        <v>-0.1828742894397011</v>
      </c>
      <c r="D30" s="22">
        <f>D29*(1+$H$6)^-10</f>
        <v>-0.36574857887940221</v>
      </c>
      <c r="E30" s="22">
        <f>E29*(1+$H$6)^-10</f>
        <v>-0.54862286831910323</v>
      </c>
      <c r="F30" s="22">
        <f>F29*(1+$H$6)^-10</f>
        <v>-0.73149715775880442</v>
      </c>
      <c r="H30" s="27"/>
      <c r="I30" s="27"/>
      <c r="J30" s="26"/>
    </row>
    <row r="31" spans="1:10">
      <c r="B31" s="3" t="s">
        <v>39</v>
      </c>
      <c r="C31" s="22">
        <f>($H$5-C29+C27)/$C26</f>
        <v>12.510261818181817</v>
      </c>
      <c r="D31" s="22">
        <f>($H$5-D29+D27)/$C26</f>
        <v>14.540523636363636</v>
      </c>
      <c r="E31" s="22">
        <f>($H$5-E29+E27)/$C26</f>
        <v>16.570785454545454</v>
      </c>
      <c r="F31" s="22">
        <f>($H$5-F29+F27)/$C26</f>
        <v>18.601047272727275</v>
      </c>
      <c r="H31" s="27"/>
      <c r="I31" s="27"/>
      <c r="J31" s="26"/>
    </row>
    <row r="32" spans="1:10">
      <c r="B32" s="3" t="s">
        <v>40</v>
      </c>
      <c r="C32" s="33">
        <f>$C26/2*C31^2+$H$5/($C$5-$C25)/2*($C$5-C31)^2</f>
        <v>2205.7871695218641</v>
      </c>
      <c r="D32" s="33">
        <f>$C26/2*D31^2+$H$5/($C$5-$C25)/2*($C$5-D31)^2</f>
        <v>2223.1486780874552</v>
      </c>
      <c r="E32" s="33">
        <f>$C26/2*E31^2+$H$5/($C$5-$C25)/2*($C$5-E31)^2</f>
        <v>2252.0845256967755</v>
      </c>
      <c r="F32" s="33">
        <f>$C26/2*F31^2+$H$5/($C$5-$C25)/2*($C$5-F31)^2</f>
        <v>2292.5947123498227</v>
      </c>
      <c r="G32" s="3"/>
      <c r="H32" s="26"/>
      <c r="I32" s="27"/>
      <c r="J32" s="26"/>
    </row>
    <row r="33" spans="1:10">
      <c r="B33" s="2" t="s">
        <v>38</v>
      </c>
      <c r="C33" s="32">
        <f>(C32/$C$7-1)</f>
        <v>2.6305316008472523E-3</v>
      </c>
      <c r="D33" s="32">
        <f>(D32/$C$7-1)</f>
        <v>1.0522126403388787E-2</v>
      </c>
      <c r="E33" s="32">
        <f>(E32/$C$7-1)</f>
        <v>2.3674784407625271E-2</v>
      </c>
      <c r="F33" s="32">
        <f>(F32/$C$7-1)</f>
        <v>4.2088505613555816E-2</v>
      </c>
      <c r="G33" s="3"/>
      <c r="H33" s="26"/>
      <c r="I33" s="27"/>
      <c r="J33" s="26"/>
    </row>
    <row r="34" spans="1:10">
      <c r="B34" s="2"/>
      <c r="C34" s="32"/>
      <c r="D34" s="32"/>
      <c r="E34" s="32"/>
      <c r="F34" s="32"/>
      <c r="G34" s="3"/>
      <c r="H34" s="26"/>
      <c r="I34" s="27"/>
      <c r="J34" s="26"/>
    </row>
    <row r="35" spans="1:10">
      <c r="A35" s="4" t="s">
        <v>3</v>
      </c>
      <c r="G35" s="3"/>
      <c r="H35" s="26"/>
      <c r="I35" s="27"/>
      <c r="J35" s="26"/>
    </row>
    <row r="36" spans="1:10">
      <c r="B36" s="23" t="s">
        <v>17</v>
      </c>
      <c r="G36" s="3"/>
      <c r="H36" s="26"/>
      <c r="I36" s="27"/>
      <c r="J36" s="26"/>
    </row>
    <row r="37" spans="1:10">
      <c r="B37" t="s">
        <v>12</v>
      </c>
      <c r="C37" s="17">
        <v>240</v>
      </c>
      <c r="D37" s="17"/>
      <c r="E37" s="17"/>
      <c r="F37" s="17"/>
      <c r="H37" s="27"/>
      <c r="I37" s="27"/>
      <c r="J37" s="26"/>
    </row>
    <row r="38" spans="1:10">
      <c r="B38" t="s">
        <v>13</v>
      </c>
      <c r="C38" s="19">
        <f>C37*$H$8</f>
        <v>19.2</v>
      </c>
      <c r="D38" s="19"/>
      <c r="E38" s="19"/>
      <c r="F38" s="17"/>
      <c r="H38" s="27"/>
      <c r="I38" s="27"/>
      <c r="J38" s="26"/>
    </row>
    <row r="39" spans="1:10">
      <c r="B39" t="s">
        <v>14</v>
      </c>
      <c r="C39" s="20">
        <f>$H$5/C38</f>
        <v>1.4322916666666667</v>
      </c>
      <c r="D39" s="20"/>
      <c r="E39" s="20"/>
      <c r="F39" s="17"/>
      <c r="H39" s="27"/>
      <c r="I39" s="27"/>
      <c r="J39" s="26"/>
    </row>
    <row r="40" spans="1:10">
      <c r="B40" s="16" t="s">
        <v>20</v>
      </c>
      <c r="C40" s="14">
        <v>5</v>
      </c>
      <c r="D40" s="15">
        <v>10</v>
      </c>
      <c r="E40" s="15">
        <v>15</v>
      </c>
      <c r="F40" s="14">
        <v>20</v>
      </c>
      <c r="H40" s="27"/>
      <c r="I40" s="27"/>
      <c r="J40" s="26"/>
    </row>
    <row r="41" spans="1:10">
      <c r="B41" s="3" t="s">
        <v>16</v>
      </c>
      <c r="C41" s="21">
        <f>-C40/$C$39</f>
        <v>-3.4909090909090907</v>
      </c>
      <c r="D41" s="21">
        <f>-D40/$C$39</f>
        <v>-6.9818181818181815</v>
      </c>
      <c r="E41" s="21">
        <f>-E40/$C$39</f>
        <v>-10.472727272727273</v>
      </c>
      <c r="F41" s="21">
        <f>-F40/$C$39</f>
        <v>-13.963636363636363</v>
      </c>
      <c r="H41" s="27"/>
      <c r="I41" s="27"/>
      <c r="J41" s="26"/>
    </row>
    <row r="42" spans="1:10">
      <c r="B42" s="3" t="s">
        <v>22</v>
      </c>
      <c r="C42" s="22">
        <f>C41*$C$6</f>
        <v>-0.6</v>
      </c>
      <c r="D42" s="22">
        <f>D41*$C$6</f>
        <v>-1.2</v>
      </c>
      <c r="E42" s="22">
        <f>E41*$C$6</f>
        <v>-1.8</v>
      </c>
      <c r="F42" s="22">
        <f>F41*$C$6</f>
        <v>-2.4</v>
      </c>
      <c r="H42" s="27"/>
      <c r="I42" s="27"/>
      <c r="J42" s="26"/>
    </row>
    <row r="43" spans="1:10">
      <c r="B43" s="3" t="s">
        <v>23</v>
      </c>
      <c r="C43" s="22">
        <f>C42*(1+$H$6)^-10</f>
        <v>-0.33503686614907069</v>
      </c>
      <c r="D43" s="22">
        <f>D42*(1+$H$6)^-10</f>
        <v>-0.67007373229814138</v>
      </c>
      <c r="E43" s="22">
        <f>E42*(1+$H$6)^-10</f>
        <v>-1.0051105984472122</v>
      </c>
      <c r="F43" s="22">
        <f>F42*(1+$H$6)^-10</f>
        <v>-1.3401474645962828</v>
      </c>
      <c r="H43" s="27"/>
      <c r="I43" s="27"/>
      <c r="J43" s="26"/>
    </row>
    <row r="44" spans="1:10">
      <c r="B44" s="3" t="s">
        <v>41</v>
      </c>
      <c r="C44" s="22">
        <f>($H$5-C42+C40)/$C39</f>
        <v>23.109818181818181</v>
      </c>
      <c r="D44" s="22">
        <f>($H$5-D42+D40)/$C39</f>
        <v>27.019636363636366</v>
      </c>
      <c r="E44" s="22">
        <f>($H$5-E42+E40)/$C39</f>
        <v>30.929454545454544</v>
      </c>
      <c r="F44" s="22">
        <f>($H$5-F42+F40)/$C39</f>
        <v>34.839272727272721</v>
      </c>
      <c r="H44" s="27"/>
      <c r="I44" s="27"/>
      <c r="J44" s="26"/>
    </row>
    <row r="45" spans="1:10">
      <c r="B45" s="3" t="s">
        <v>40</v>
      </c>
      <c r="C45" s="33">
        <f>$C39/2*C44^2+$H$5/($C$5-$C38)/2*($C$5-C44)^2</f>
        <v>2212.4403305785117</v>
      </c>
      <c r="D45" s="33">
        <f>$C39/2*D44^2+$H$5/($C$5-$C38)/2*($C$5-D44)^2</f>
        <v>2249.7613223140493</v>
      </c>
      <c r="E45" s="33">
        <f>$C39/2*E44^2+$H$5/($C$5-$C38)/2*($C$5-E44)^2</f>
        <v>2311.9629752066112</v>
      </c>
      <c r="F45" s="33">
        <f>$C39/2*F44^2+$H$5/($C$5-$C38)/2*($C$5-F44)^2</f>
        <v>2399.0452892561984</v>
      </c>
      <c r="H45" s="27"/>
      <c r="I45" s="27"/>
      <c r="J45" s="26"/>
    </row>
    <row r="46" spans="1:10">
      <c r="B46" s="2" t="s">
        <v>38</v>
      </c>
      <c r="C46" s="32">
        <f>(C45/$C$7-1)</f>
        <v>5.6546957175054313E-3</v>
      </c>
      <c r="D46" s="32">
        <f>(D45/$C$7-1)</f>
        <v>2.2618782870022391E-2</v>
      </c>
      <c r="E46" s="32">
        <f>(E45/$C$7-1)</f>
        <v>5.0892261457550436E-2</v>
      </c>
      <c r="F46" s="32">
        <f>(F45/$C$7-1)</f>
        <v>9.0475131480090232E-2</v>
      </c>
      <c r="H46" s="27"/>
      <c r="I46" s="27"/>
      <c r="J46" s="26"/>
    </row>
    <row r="47" spans="1:10">
      <c r="B47" s="3"/>
      <c r="C47" s="28"/>
      <c r="D47" s="28"/>
      <c r="E47" s="28"/>
      <c r="F47" s="28"/>
      <c r="H47" s="27"/>
      <c r="I47" s="27"/>
      <c r="J47" s="26"/>
    </row>
    <row r="48" spans="1:10">
      <c r="A48" s="25" t="s">
        <v>18</v>
      </c>
      <c r="G48" s="3"/>
      <c r="H48" s="27"/>
      <c r="I48" s="27"/>
      <c r="J48" s="26"/>
    </row>
    <row r="49" spans="1:10">
      <c r="A49" s="25"/>
      <c r="B49" s="23" t="s">
        <v>17</v>
      </c>
      <c r="G49" s="3"/>
      <c r="H49" s="27"/>
      <c r="I49" s="27"/>
      <c r="J49" s="26"/>
    </row>
    <row r="50" spans="1:10">
      <c r="A50" s="25"/>
      <c r="B50" t="s">
        <v>12</v>
      </c>
      <c r="C50" s="17">
        <f>C37+C24+C11</f>
        <v>393</v>
      </c>
      <c r="G50" s="3"/>
      <c r="H50" s="27"/>
      <c r="I50" s="27"/>
      <c r="J50" s="26"/>
    </row>
    <row r="51" spans="1:10">
      <c r="A51" s="25"/>
      <c r="B51" t="s">
        <v>13</v>
      </c>
      <c r="C51" s="19">
        <f>C50*$H$8</f>
        <v>31.44</v>
      </c>
      <c r="G51" s="3"/>
      <c r="H51" s="27"/>
      <c r="I51" s="27"/>
      <c r="J51" s="26"/>
    </row>
    <row r="52" spans="1:10">
      <c r="A52" s="25"/>
      <c r="B52" t="s">
        <v>14</v>
      </c>
      <c r="C52" s="20">
        <f>$H$5/C51</f>
        <v>0.87468193384223913</v>
      </c>
      <c r="G52" s="3"/>
      <c r="H52" s="27"/>
      <c r="I52" s="27"/>
      <c r="J52" s="26"/>
    </row>
    <row r="53" spans="1:10">
      <c r="B53" s="16" t="s">
        <v>19</v>
      </c>
      <c r="C53" s="14">
        <v>5</v>
      </c>
      <c r="D53" s="15">
        <v>10</v>
      </c>
      <c r="E53" s="15">
        <v>15</v>
      </c>
      <c r="F53" s="14">
        <v>20</v>
      </c>
      <c r="G53" s="3"/>
      <c r="H53" s="27"/>
      <c r="I53" s="27"/>
      <c r="J53" s="26"/>
    </row>
    <row r="54" spans="1:10">
      <c r="B54" s="3" t="s">
        <v>16</v>
      </c>
      <c r="C54" s="21">
        <f>-C53/$C52</f>
        <v>-5.7163636363636368</v>
      </c>
      <c r="D54" s="21">
        <f>-D53/$C52</f>
        <v>-11.432727272727274</v>
      </c>
      <c r="E54" s="21">
        <f>-E53/$C52</f>
        <v>-17.149090909090908</v>
      </c>
      <c r="F54" s="21">
        <f>-F53/$C52</f>
        <v>-22.865454545454547</v>
      </c>
      <c r="G54" s="3"/>
      <c r="H54" s="27"/>
      <c r="I54" s="27"/>
      <c r="J54" s="26"/>
    </row>
    <row r="55" spans="1:10">
      <c r="B55" s="3" t="s">
        <v>22</v>
      </c>
      <c r="C55" s="22">
        <f>C54*$C$6</f>
        <v>-0.98250000000000004</v>
      </c>
      <c r="D55" s="22">
        <f>D54*$C$6</f>
        <v>-1.9650000000000001</v>
      </c>
      <c r="E55" s="22">
        <f>E54*$C$6</f>
        <v>-2.9474999999999998</v>
      </c>
      <c r="F55" s="22">
        <f>F54*$C$6</f>
        <v>-3.93</v>
      </c>
      <c r="H55" s="26"/>
      <c r="I55" s="26"/>
      <c r="J55" s="26"/>
    </row>
    <row r="56" spans="1:10">
      <c r="B56" s="3" t="s">
        <v>23</v>
      </c>
      <c r="C56" s="22">
        <f>C55*(1+$H$6)^-10</f>
        <v>-0.54862286831910334</v>
      </c>
      <c r="D56" s="22">
        <f>D55*(1+$H$6)^-10</f>
        <v>-1.0972457366382067</v>
      </c>
      <c r="E56" s="22">
        <f>E55*(1+$H$6)^-10</f>
        <v>-1.6458686049573097</v>
      </c>
      <c r="F56" s="22">
        <f>F55*(1+$H$6)^-10</f>
        <v>-2.1944914732764134</v>
      </c>
      <c r="H56" s="26"/>
      <c r="I56" s="26"/>
      <c r="J56" s="26"/>
    </row>
    <row r="57" spans="1:10">
      <c r="B57" s="3" t="s">
        <v>42</v>
      </c>
      <c r="C57" s="22">
        <f>($H$5-C55+C53)/$C52</f>
        <v>38.279629090909097</v>
      </c>
      <c r="D57" s="22">
        <f>($H$5-D55+D53)/$C52</f>
        <v>45.119258181818189</v>
      </c>
      <c r="E57" s="22">
        <f>($H$5-E55+E53)/$C52</f>
        <v>51.958887272727274</v>
      </c>
      <c r="F57" s="22">
        <f>($H$5-F55+F53)/$C52</f>
        <v>58.798516363636367</v>
      </c>
      <c r="H57" s="26"/>
      <c r="I57" s="26"/>
      <c r="J57" s="26"/>
    </row>
    <row r="58" spans="1:10">
      <c r="B58" s="3" t="s">
        <v>40</v>
      </c>
      <c r="C58" s="33">
        <f>$C52/2*C57^2+$H$5/($C$5-$C51)/2*($C$5-C57)^2</f>
        <v>2225.4624026361935</v>
      </c>
      <c r="D58" s="33">
        <f>$C52/2*D57^2+$H$5/($C$5-$C51)/2*($C$5-D57)^2</f>
        <v>2301.8496105447757</v>
      </c>
      <c r="E58" s="33">
        <f>$C52/2*E57^2+$H$5/($C$5-$C51)/2*($C$5-E57)^2</f>
        <v>2429.1616237257449</v>
      </c>
      <c r="F58" s="33">
        <f>$C52/2*F57^2+$H$5/($C$5-$C51)/2*($C$5-F57)^2</f>
        <v>2607.3984421791029</v>
      </c>
      <c r="H58" s="26"/>
      <c r="I58" s="26"/>
      <c r="J58" s="26"/>
    </row>
    <row r="59" spans="1:10">
      <c r="B59" s="2" t="s">
        <v>38</v>
      </c>
      <c r="C59" s="32">
        <f>(C58/$C$7-1)</f>
        <v>1.1573819380087835E-2</v>
      </c>
      <c r="D59" s="32">
        <f>(D58/$C$7-1)</f>
        <v>4.6295277520352673E-2</v>
      </c>
      <c r="E59" s="32">
        <f>(E58/$C$7-1)</f>
        <v>0.10416437442079318</v>
      </c>
      <c r="F59" s="32">
        <f>(F58/$C$7-1)</f>
        <v>0.18518111008141047</v>
      </c>
    </row>
  </sheetData>
  <phoneticPr fontId="6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18" sqref="G18"/>
    </sheetView>
  </sheetViews>
  <sheetFormatPr baseColWidth="10" defaultColWidth="8.83203125" defaultRowHeight="14" x14ac:dyDescent="0"/>
  <cols>
    <col min="1" max="1" width="50.83203125" customWidth="1"/>
  </cols>
  <sheetData>
    <row r="1" spans="1:5">
      <c r="A1" s="16"/>
      <c r="B1" s="39">
        <v>5</v>
      </c>
      <c r="C1" s="40">
        <v>10</v>
      </c>
      <c r="D1" s="40">
        <v>15</v>
      </c>
      <c r="E1" s="39">
        <v>20</v>
      </c>
    </row>
    <row r="2" spans="1:5" ht="15" customHeight="1">
      <c r="A2" s="38" t="s">
        <v>44</v>
      </c>
      <c r="B2" s="14"/>
      <c r="C2" s="15"/>
      <c r="D2" s="15"/>
      <c r="E2" s="14"/>
    </row>
    <row r="3" spans="1:5" ht="15" customHeight="1">
      <c r="A3" s="3" t="s">
        <v>47</v>
      </c>
      <c r="B3" s="22">
        <f>calculations!C17</f>
        <v>-3.0711712730331481E-2</v>
      </c>
      <c r="C3" s="22">
        <f>calculations!D17</f>
        <v>-6.1423425460662963E-2</v>
      </c>
      <c r="D3" s="22">
        <f>calculations!E17</f>
        <v>-9.2135138190994434E-2</v>
      </c>
      <c r="E3" s="22">
        <f>calculations!F17</f>
        <v>-0.12284685092132593</v>
      </c>
    </row>
    <row r="4" spans="1:5" ht="15" customHeight="1">
      <c r="A4" s="2" t="s">
        <v>46</v>
      </c>
      <c r="B4" s="43">
        <f>calculations!C20</f>
        <v>3.7581432116939872E-4</v>
      </c>
      <c r="C4" s="43">
        <f>calculations!D20</f>
        <v>1.5032572846769288E-3</v>
      </c>
      <c r="D4" s="43">
        <f>calculations!E20</f>
        <v>3.3823288905230342E-3</v>
      </c>
      <c r="E4" s="43">
        <f>calculations!F20</f>
        <v>6.013029138707715E-3</v>
      </c>
    </row>
    <row r="5" spans="1:5" ht="15" customHeight="1">
      <c r="A5" s="2"/>
      <c r="B5" s="29"/>
    </row>
    <row r="6" spans="1:5" ht="15" customHeight="1">
      <c r="A6" s="38" t="s">
        <v>45</v>
      </c>
      <c r="B6" s="17"/>
    </row>
    <row r="7" spans="1:5" ht="15" customHeight="1">
      <c r="A7" s="3" t="s">
        <v>47</v>
      </c>
      <c r="B7" s="22">
        <f>calculations!C30</f>
        <v>-0.1828742894397011</v>
      </c>
      <c r="C7" s="22">
        <f>calculations!D30</f>
        <v>-0.36574857887940221</v>
      </c>
      <c r="D7" s="22">
        <f>calculations!E30</f>
        <v>-0.54862286831910323</v>
      </c>
      <c r="E7" s="22">
        <f>calculations!F30</f>
        <v>-0.73149715775880442</v>
      </c>
    </row>
    <row r="8" spans="1:5" ht="15" customHeight="1">
      <c r="A8" s="2" t="s">
        <v>46</v>
      </c>
      <c r="B8" s="43">
        <f>calculations!C33</f>
        <v>2.6305316008472523E-3</v>
      </c>
      <c r="C8" s="43">
        <f>calculations!D33</f>
        <v>1.0522126403388787E-2</v>
      </c>
      <c r="D8" s="43">
        <f>calculations!E33</f>
        <v>2.3674784407625271E-2</v>
      </c>
      <c r="E8" s="43">
        <f>calculations!F33</f>
        <v>4.2088505613555816E-2</v>
      </c>
    </row>
    <row r="9" spans="1:5" ht="15" customHeight="1">
      <c r="A9" s="2"/>
      <c r="B9" s="32"/>
      <c r="C9" s="32"/>
      <c r="D9" s="32"/>
      <c r="E9" s="32"/>
    </row>
    <row r="10" spans="1:5" ht="15" customHeight="1">
      <c r="A10" s="4" t="s">
        <v>3</v>
      </c>
    </row>
    <row r="11" spans="1:5" ht="15" customHeight="1">
      <c r="A11" s="3" t="s">
        <v>47</v>
      </c>
      <c r="B11" s="22">
        <f>calculations!C43</f>
        <v>-0.33503686614907069</v>
      </c>
      <c r="C11" s="22">
        <f>calculations!D43</f>
        <v>-0.67007373229814138</v>
      </c>
      <c r="D11" s="22">
        <f>calculations!E43</f>
        <v>-1.0051105984472122</v>
      </c>
      <c r="E11" s="22">
        <f>calculations!F43</f>
        <v>-1.3401474645962828</v>
      </c>
    </row>
    <row r="12" spans="1:5" ht="15" customHeight="1">
      <c r="A12" s="2" t="s">
        <v>46</v>
      </c>
      <c r="B12" s="43">
        <f>calculations!C46</f>
        <v>5.6546957175054313E-3</v>
      </c>
      <c r="C12" s="43">
        <f>calculations!D46</f>
        <v>2.2618782870022391E-2</v>
      </c>
      <c r="D12" s="43">
        <f>calculations!E46</f>
        <v>5.0892261457550436E-2</v>
      </c>
      <c r="E12" s="43">
        <f>calculations!F46</f>
        <v>9.0475131480090232E-2</v>
      </c>
    </row>
    <row r="13" spans="1:5" ht="15" customHeight="1">
      <c r="A13" s="3"/>
      <c r="B13" s="28"/>
      <c r="C13" s="28"/>
      <c r="D13" s="28"/>
      <c r="E13" s="28"/>
    </row>
    <row r="14" spans="1:5" ht="15" customHeight="1">
      <c r="A14" s="25" t="s">
        <v>18</v>
      </c>
    </row>
    <row r="15" spans="1:5" ht="15" customHeight="1">
      <c r="A15" s="3" t="s">
        <v>47</v>
      </c>
      <c r="B15" s="22">
        <f>calculations!C56</f>
        <v>-0.54862286831910334</v>
      </c>
      <c r="C15" s="22">
        <f>calculations!D56</f>
        <v>-1.0972457366382067</v>
      </c>
      <c r="D15" s="22">
        <f>calculations!E56</f>
        <v>-1.6458686049573097</v>
      </c>
      <c r="E15" s="22">
        <f>calculations!F56</f>
        <v>-2.1944914732764134</v>
      </c>
    </row>
    <row r="16" spans="1:5" ht="15" customHeight="1">
      <c r="A16" s="2" t="s">
        <v>46</v>
      </c>
      <c r="B16" s="43">
        <f>calculations!C59</f>
        <v>1.1573819380087835E-2</v>
      </c>
      <c r="C16" s="43">
        <f>calculations!D59</f>
        <v>4.6295277520352673E-2</v>
      </c>
      <c r="D16" s="43">
        <f>calculations!E59</f>
        <v>0.10416437442079318</v>
      </c>
      <c r="E16" s="43">
        <f>calculations!F59</f>
        <v>0.18518111008141047</v>
      </c>
    </row>
  </sheetData>
  <phoneticPr fontId="6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Description</vt:lpstr>
      <vt:lpstr>calculations</vt:lpstr>
      <vt:lpstr>summary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jisungpark</dc:creator>
  <cp:lastModifiedBy>Luca Taschini</cp:lastModifiedBy>
  <dcterms:created xsi:type="dcterms:W3CDTF">2010-10-27T22:24:06Z</dcterms:created>
  <dcterms:modified xsi:type="dcterms:W3CDTF">2019-01-17T18:37:59Z</dcterms:modified>
</cp:coreProperties>
</file>